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admon\OneDrive\Documentos\POA\POA 2020\"/>
    </mc:Choice>
  </mc:AlternateContent>
  <xr:revisionPtr revIDLastSave="0" documentId="13_ncr:1_{5A72BA95-0E4F-4CC9-B93A-3FFA70D54F05}" xr6:coauthVersionLast="47" xr6:coauthVersionMax="47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POA 2020 Operativo" sheetId="13" r:id="rId1"/>
    <sheet name="Presupuesto 2020 Estatal POA Op" sheetId="6" r:id="rId2"/>
    <sheet name="FUEGO_Objeto del gasto" sheetId="11" r:id="rId3"/>
    <sheet name="POA 2020 Capítulo" sheetId="9" r:id="rId4"/>
    <sheet name="Presupuesto 2020 Estatal 1.2" sheetId="10" r:id="rId5"/>
  </sheets>
  <externalReferences>
    <externalReference r:id="rId6"/>
  </externalReferences>
  <definedNames>
    <definedName name="_xlnm._FilterDatabase" localSheetId="0" hidden="1">'POA 2020 Operativo'!$A$4:$AB$61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C37" i="6"/>
  <c r="C34" i="6"/>
  <c r="C31" i="6"/>
  <c r="C28" i="6"/>
  <c r="C24" i="6"/>
  <c r="C21" i="6"/>
  <c r="C17" i="6"/>
  <c r="C14" i="6"/>
  <c r="C12" i="6"/>
  <c r="C10" i="6"/>
  <c r="C8" i="6"/>
  <c r="C5" i="6"/>
  <c r="D4" i="6"/>
  <c r="F4" i="6"/>
  <c r="G4" i="6"/>
  <c r="E4" i="6"/>
  <c r="D47" i="6"/>
  <c r="E47" i="6"/>
  <c r="F47" i="6"/>
  <c r="G47" i="6"/>
  <c r="C47" i="6"/>
  <c r="D44" i="6"/>
  <c r="E44" i="6"/>
  <c r="F44" i="6"/>
  <c r="G44" i="6"/>
  <c r="C44" i="6"/>
  <c r="D41" i="6"/>
  <c r="E41" i="6"/>
  <c r="F41" i="6"/>
  <c r="G41" i="6"/>
  <c r="C41" i="6"/>
  <c r="D37" i="6"/>
  <c r="E37" i="6"/>
  <c r="F37" i="6"/>
  <c r="D31" i="6"/>
  <c r="E31" i="6"/>
  <c r="F31" i="6"/>
  <c r="G31" i="6"/>
  <c r="D28" i="6"/>
  <c r="E28" i="6"/>
  <c r="F28" i="6"/>
  <c r="G28" i="6"/>
  <c r="D24" i="6"/>
  <c r="E24" i="6"/>
  <c r="F24" i="6"/>
  <c r="G21" i="6"/>
  <c r="D21" i="6"/>
  <c r="E21" i="6"/>
  <c r="F21" i="6"/>
  <c r="D17" i="6"/>
  <c r="E17" i="6"/>
  <c r="F17" i="6"/>
  <c r="G17" i="6"/>
  <c r="D14" i="6"/>
  <c r="E14" i="6"/>
  <c r="F14" i="6"/>
  <c r="D12" i="6"/>
  <c r="E12" i="6"/>
  <c r="F12" i="6"/>
  <c r="G12" i="6"/>
  <c r="D10" i="6"/>
  <c r="E10" i="6"/>
  <c r="F10" i="6"/>
  <c r="D8" i="6"/>
  <c r="E8" i="6"/>
  <c r="F8" i="6"/>
  <c r="G8" i="6"/>
  <c r="D5" i="6"/>
  <c r="E5" i="6"/>
  <c r="F5" i="6"/>
  <c r="G5" i="6"/>
  <c r="C16" i="6" l="1"/>
  <c r="C4" i="6"/>
  <c r="C43" i="6"/>
  <c r="Q7" i="13"/>
  <c r="C50" i="6" l="1"/>
  <c r="N59" i="13"/>
  <c r="O59" i="13"/>
  <c r="P59" i="13"/>
  <c r="M59" i="13"/>
  <c r="N24" i="13"/>
  <c r="O24" i="13"/>
  <c r="P24" i="13"/>
  <c r="M24" i="13"/>
  <c r="N23" i="13"/>
  <c r="O23" i="13"/>
  <c r="P23" i="13"/>
  <c r="M23" i="13"/>
  <c r="N22" i="13"/>
  <c r="O22" i="13"/>
  <c r="P22" i="13"/>
  <c r="M22" i="13"/>
  <c r="N21" i="13"/>
  <c r="O21" i="13"/>
  <c r="P21" i="13"/>
  <c r="M21" i="13"/>
  <c r="N20" i="13"/>
  <c r="O20" i="13"/>
  <c r="P20" i="13"/>
  <c r="M20" i="13"/>
  <c r="N19" i="13"/>
  <c r="O19" i="13"/>
  <c r="P19" i="13"/>
  <c r="M19" i="13"/>
  <c r="N18" i="13"/>
  <c r="O18" i="13"/>
  <c r="P18" i="13"/>
  <c r="M18" i="13"/>
  <c r="N17" i="13"/>
  <c r="O17" i="13"/>
  <c r="P17" i="13"/>
  <c r="M17" i="13"/>
  <c r="N16" i="13"/>
  <c r="O16" i="13"/>
  <c r="P16" i="13"/>
  <c r="M16" i="13"/>
  <c r="N15" i="13"/>
  <c r="O15" i="13"/>
  <c r="P15" i="13"/>
  <c r="M15" i="13"/>
  <c r="N14" i="13"/>
  <c r="O14" i="13"/>
  <c r="P14" i="13"/>
  <c r="M14" i="13"/>
  <c r="N13" i="13"/>
  <c r="O13" i="13"/>
  <c r="P13" i="13"/>
  <c r="M13" i="13"/>
  <c r="N12" i="13"/>
  <c r="O12" i="13"/>
  <c r="P12" i="13"/>
  <c r="M12" i="13"/>
  <c r="N11" i="13"/>
  <c r="O11" i="13"/>
  <c r="P11" i="13"/>
  <c r="M11" i="13"/>
  <c r="N10" i="13"/>
  <c r="O10" i="13"/>
  <c r="P10" i="13"/>
  <c r="M10" i="13"/>
  <c r="N9" i="13"/>
  <c r="O9" i="13"/>
  <c r="P9" i="13"/>
  <c r="M9" i="13"/>
  <c r="N8" i="13"/>
  <c r="O8" i="13"/>
  <c r="P8" i="13"/>
  <c r="M8" i="13"/>
  <c r="N6" i="13"/>
  <c r="O6" i="13"/>
  <c r="P6" i="13"/>
  <c r="M6" i="13"/>
  <c r="N30" i="13"/>
  <c r="P30" i="13"/>
  <c r="M30" i="13"/>
  <c r="N29" i="13"/>
  <c r="O29" i="13"/>
  <c r="P29" i="13"/>
  <c r="M29" i="13"/>
  <c r="N28" i="13"/>
  <c r="O28" i="13"/>
  <c r="P28" i="13"/>
  <c r="M28" i="13"/>
  <c r="N27" i="13"/>
  <c r="O27" i="13"/>
  <c r="P27" i="13"/>
  <c r="M27" i="13"/>
  <c r="N26" i="13"/>
  <c r="O26" i="13"/>
  <c r="P26" i="13"/>
  <c r="M26" i="13"/>
  <c r="N25" i="13"/>
  <c r="O25" i="13"/>
  <c r="P25" i="13"/>
  <c r="M25" i="13"/>
  <c r="N60" i="13"/>
  <c r="O60" i="13"/>
  <c r="P60" i="13"/>
  <c r="M60" i="13"/>
  <c r="C4" i="11" l="1"/>
  <c r="D4" i="11"/>
  <c r="E4" i="11"/>
  <c r="G4" i="11" s="1"/>
  <c r="F4" i="11"/>
  <c r="G7" i="11"/>
  <c r="D7" i="11"/>
  <c r="E7" i="11"/>
  <c r="F7" i="11"/>
  <c r="C7" i="11"/>
  <c r="G8" i="11"/>
  <c r="P39" i="13"/>
  <c r="O39" i="13"/>
  <c r="M39" i="13"/>
  <c r="M44" i="13"/>
  <c r="N44" i="13"/>
  <c r="O44" i="13"/>
  <c r="P44" i="13"/>
  <c r="R41" i="13"/>
  <c r="N41" i="13"/>
  <c r="O41" i="13"/>
  <c r="P41" i="13"/>
  <c r="M41" i="13"/>
  <c r="N40" i="13"/>
  <c r="N61" i="13" s="1"/>
  <c r="O40" i="13"/>
  <c r="O61" i="13" s="1"/>
  <c r="P40" i="13"/>
  <c r="M40" i="13"/>
  <c r="N51" i="13"/>
  <c r="O51" i="13"/>
  <c r="P51" i="13"/>
  <c r="M51" i="13"/>
  <c r="N50" i="13"/>
  <c r="O50" i="13"/>
  <c r="P50" i="13"/>
  <c r="R50" i="13"/>
  <c r="M50" i="13"/>
  <c r="N49" i="13"/>
  <c r="O49" i="13"/>
  <c r="P49" i="13"/>
  <c r="R49" i="13"/>
  <c r="M49" i="13"/>
  <c r="N48" i="13"/>
  <c r="O48" i="13"/>
  <c r="P48" i="13"/>
  <c r="P61" i="13" s="1"/>
  <c r="M57" i="13"/>
  <c r="Q52" i="13"/>
  <c r="Q47" i="13"/>
  <c r="Q46" i="13"/>
  <c r="Q45" i="13"/>
  <c r="Q43" i="13"/>
  <c r="Q38" i="13"/>
  <c r="Q37" i="13"/>
  <c r="Q36" i="13"/>
  <c r="Q35" i="13"/>
  <c r="Q34" i="13"/>
  <c r="Q33" i="13"/>
  <c r="Q32" i="13"/>
  <c r="Q31" i="13"/>
  <c r="Q5" i="13"/>
  <c r="M61" i="13" l="1"/>
  <c r="Q39" i="13"/>
  <c r="Q44" i="13"/>
  <c r="Q40" i="13"/>
  <c r="H5" i="9" l="1"/>
  <c r="O11" i="9"/>
  <c r="P11" i="9"/>
  <c r="M11" i="9"/>
  <c r="N11" i="9"/>
  <c r="I11" i="9"/>
  <c r="J11" i="9"/>
  <c r="K11" i="9"/>
  <c r="H11" i="9"/>
  <c r="H6" i="9"/>
  <c r="I6" i="9"/>
  <c r="J6" i="9"/>
  <c r="K6" i="9"/>
  <c r="H7" i="9"/>
  <c r="I7" i="9"/>
  <c r="J7" i="9"/>
  <c r="K7" i="9"/>
  <c r="H8" i="9"/>
  <c r="I8" i="9"/>
  <c r="J8" i="9"/>
  <c r="K8" i="9"/>
  <c r="H9" i="9"/>
  <c r="I9" i="9"/>
  <c r="J9" i="9"/>
  <c r="K9" i="9"/>
  <c r="H10" i="9"/>
  <c r="I10" i="9"/>
  <c r="J10" i="9"/>
  <c r="K10" i="9"/>
  <c r="I5" i="9"/>
  <c r="J5" i="9"/>
  <c r="K5" i="9"/>
  <c r="Q6" i="9"/>
  <c r="Q7" i="9"/>
  <c r="Q5" i="9"/>
  <c r="Q11" i="9" l="1"/>
  <c r="D43" i="6" l="1"/>
  <c r="E43" i="6"/>
  <c r="F43" i="6"/>
  <c r="D16" i="6"/>
  <c r="D50" i="6" s="1"/>
  <c r="E16" i="6"/>
  <c r="E50" i="6" s="1"/>
  <c r="F16" i="6"/>
  <c r="F50" i="6" l="1"/>
  <c r="G16" i="6"/>
  <c r="G43" i="6"/>
  <c r="D6" i="10"/>
  <c r="E6" i="10"/>
  <c r="F6" i="10"/>
  <c r="C6" i="10"/>
  <c r="G7" i="10"/>
  <c r="G18" i="10" s="1"/>
  <c r="G10" i="10"/>
  <c r="G11" i="10"/>
  <c r="G9" i="10"/>
  <c r="G13" i="10"/>
  <c r="G14" i="10"/>
  <c r="G15" i="10"/>
  <c r="G12" i="10"/>
  <c r="G17" i="10"/>
  <c r="G16" i="10"/>
  <c r="G6" i="10" s="1"/>
  <c r="G8" i="10"/>
  <c r="G7" i="6"/>
  <c r="Q22" i="13" s="1"/>
  <c r="G9" i="6"/>
  <c r="Q26" i="13" s="1"/>
  <c r="G11" i="6"/>
  <c r="G13" i="6"/>
  <c r="Q17" i="13" s="1"/>
  <c r="G15" i="6"/>
  <c r="G18" i="6"/>
  <c r="Q11" i="13" s="1"/>
  <c r="G19" i="6"/>
  <c r="Q12" i="13" s="1"/>
  <c r="G20" i="6"/>
  <c r="Q15" i="13" s="1"/>
  <c r="G22" i="6"/>
  <c r="Q18" i="13" s="1"/>
  <c r="G23" i="6"/>
  <c r="Q10" i="13" s="1"/>
  <c r="G25" i="6"/>
  <c r="G26" i="6"/>
  <c r="G27" i="6"/>
  <c r="G24" i="6" s="1"/>
  <c r="G29" i="6"/>
  <c r="Q9" i="13" s="1"/>
  <c r="G30" i="6"/>
  <c r="Q19" i="13" s="1"/>
  <c r="G32" i="6"/>
  <c r="Q6" i="13" s="1"/>
  <c r="G33" i="6"/>
  <c r="Q8" i="13" s="1"/>
  <c r="G35" i="6"/>
  <c r="Q23" i="13" s="1"/>
  <c r="G36" i="6"/>
  <c r="Q16" i="13" s="1"/>
  <c r="G38" i="6"/>
  <c r="G39" i="6"/>
  <c r="Q27" i="13" s="1"/>
  <c r="G40" i="6"/>
  <c r="Q28" i="13" s="1"/>
  <c r="G42" i="6"/>
  <c r="Q14" i="13" s="1"/>
  <c r="G45" i="6"/>
  <c r="Q13" i="13" s="1"/>
  <c r="G46" i="6"/>
  <c r="Q20" i="13" s="1"/>
  <c r="G48" i="6"/>
  <c r="Q59" i="13" s="1"/>
  <c r="G49" i="6"/>
  <c r="Q24" i="13" s="1"/>
  <c r="G6" i="6"/>
  <c r="Q21" i="13" s="1"/>
  <c r="Q60" i="13" l="1"/>
  <c r="G10" i="6"/>
  <c r="Q29" i="13"/>
  <c r="G37" i="6"/>
  <c r="Q25" i="13"/>
  <c r="G14" i="6"/>
  <c r="G50" i="6"/>
  <c r="G39" i="11"/>
  <c r="C38" i="11"/>
  <c r="G38" i="11" s="1"/>
  <c r="G37" i="11"/>
  <c r="C36" i="11"/>
  <c r="G36" i="11" s="1"/>
  <c r="G35" i="11"/>
  <c r="C34" i="11"/>
  <c r="G34" i="11" s="1"/>
  <c r="C33" i="11"/>
  <c r="F32" i="11"/>
  <c r="E32" i="11"/>
  <c r="D32" i="11"/>
  <c r="G31" i="11"/>
  <c r="F30" i="11"/>
  <c r="E30" i="11"/>
  <c r="D30" i="11"/>
  <c r="C30" i="11"/>
  <c r="G29" i="11"/>
  <c r="F28" i="11"/>
  <c r="E28" i="11"/>
  <c r="D28" i="11"/>
  <c r="C28" i="11"/>
  <c r="G27" i="11"/>
  <c r="F26" i="11"/>
  <c r="E26" i="11"/>
  <c r="D26" i="11"/>
  <c r="C26" i="11"/>
  <c r="G25" i="11"/>
  <c r="Q41" i="13" s="1"/>
  <c r="Q61" i="13" s="1"/>
  <c r="F24" i="11"/>
  <c r="E24" i="11"/>
  <c r="D24" i="11"/>
  <c r="C24" i="11"/>
  <c r="E23" i="11"/>
  <c r="E22" i="11" s="1"/>
  <c r="E19" i="11" s="1"/>
  <c r="D23" i="11"/>
  <c r="F22" i="11"/>
  <c r="C22" i="11"/>
  <c r="G21" i="11"/>
  <c r="C20" i="11"/>
  <c r="G18" i="11"/>
  <c r="C16" i="11"/>
  <c r="G15" i="11"/>
  <c r="Q49" i="13" s="1"/>
  <c r="F14" i="11"/>
  <c r="E14" i="11"/>
  <c r="D14" i="11"/>
  <c r="C14" i="11"/>
  <c r="G13" i="11"/>
  <c r="F12" i="11"/>
  <c r="E12" i="11"/>
  <c r="D12" i="11"/>
  <c r="C12" i="11"/>
  <c r="G11" i="11"/>
  <c r="Q50" i="13" s="1"/>
  <c r="G10" i="11"/>
  <c r="Q51" i="13" s="1"/>
  <c r="F9" i="11"/>
  <c r="E9" i="11"/>
  <c r="D9" i="11"/>
  <c r="C9" i="11"/>
  <c r="G6" i="11"/>
  <c r="F5" i="11"/>
  <c r="E5" i="11"/>
  <c r="D5" i="11"/>
  <c r="C5" i="11"/>
  <c r="H6" i="13" l="1"/>
  <c r="K15" i="13"/>
  <c r="J52" i="13"/>
  <c r="J36" i="13"/>
  <c r="J20" i="13"/>
  <c r="K56" i="13"/>
  <c r="I49" i="13"/>
  <c r="I33" i="13"/>
  <c r="I17" i="13"/>
  <c r="K51" i="13"/>
  <c r="K10" i="13"/>
  <c r="H53" i="13"/>
  <c r="H37" i="13"/>
  <c r="H21" i="13"/>
  <c r="H23" i="13"/>
  <c r="K5" i="13"/>
  <c r="J17" i="13"/>
  <c r="I38" i="13"/>
  <c r="K34" i="13"/>
  <c r="H34" i="13"/>
  <c r="K45" i="13"/>
  <c r="K7" i="13"/>
  <c r="J47" i="13"/>
  <c r="J31" i="13"/>
  <c r="J15" i="13"/>
  <c r="K37" i="13"/>
  <c r="I44" i="13"/>
  <c r="I28" i="13"/>
  <c r="I12" i="13"/>
  <c r="K38" i="13"/>
  <c r="I54" i="13"/>
  <c r="H48" i="13"/>
  <c r="H32" i="13"/>
  <c r="H16" i="13"/>
  <c r="K50" i="13"/>
  <c r="J33" i="13"/>
  <c r="I42" i="13"/>
  <c r="K23" i="13"/>
  <c r="H30" i="13"/>
  <c r="K30" i="13"/>
  <c r="J58" i="13"/>
  <c r="J42" i="13"/>
  <c r="J26" i="13"/>
  <c r="J10" i="13"/>
  <c r="K12" i="13"/>
  <c r="I39" i="13"/>
  <c r="I23" i="13"/>
  <c r="I7" i="13"/>
  <c r="K26" i="13"/>
  <c r="H59" i="13"/>
  <c r="H43" i="13"/>
  <c r="H27" i="13"/>
  <c r="J53" i="13"/>
  <c r="I51" i="13"/>
  <c r="K43" i="13"/>
  <c r="H26" i="13"/>
  <c r="J60" i="13"/>
  <c r="J44" i="13"/>
  <c r="J12" i="13"/>
  <c r="I41" i="13"/>
  <c r="I9" i="13"/>
  <c r="I5" i="13"/>
  <c r="H29" i="13"/>
  <c r="K39" i="13"/>
  <c r="K29" i="13"/>
  <c r="H50" i="13"/>
  <c r="K22" i="13"/>
  <c r="J39" i="13"/>
  <c r="J7" i="13"/>
  <c r="I36" i="13"/>
  <c r="K58" i="13"/>
  <c r="H56" i="13"/>
  <c r="H24" i="13"/>
  <c r="J57" i="13"/>
  <c r="I14" i="13"/>
  <c r="K54" i="13"/>
  <c r="J50" i="13"/>
  <c r="J18" i="13"/>
  <c r="I47" i="13"/>
  <c r="I15" i="13"/>
  <c r="I59" i="13"/>
  <c r="H35" i="13"/>
  <c r="J13" i="13"/>
  <c r="H58" i="13"/>
  <c r="J56" i="13"/>
  <c r="K60" i="13"/>
  <c r="K8" i="13"/>
  <c r="J48" i="13"/>
  <c r="J32" i="13"/>
  <c r="J16" i="13"/>
  <c r="K41" i="13"/>
  <c r="I45" i="13"/>
  <c r="I29" i="13"/>
  <c r="I13" i="13"/>
  <c r="K40" i="13"/>
  <c r="I56" i="13"/>
  <c r="H49" i="13"/>
  <c r="H33" i="13"/>
  <c r="H17" i="13"/>
  <c r="H11" i="13"/>
  <c r="J49" i="13"/>
  <c r="K59" i="13"/>
  <c r="I26" i="13"/>
  <c r="I50" i="13"/>
  <c r="H22" i="13"/>
  <c r="K33" i="13"/>
  <c r="J59" i="13"/>
  <c r="J43" i="13"/>
  <c r="J27" i="13"/>
  <c r="J11" i="13"/>
  <c r="K21" i="13"/>
  <c r="I40" i="13"/>
  <c r="I24" i="13"/>
  <c r="I8" i="13"/>
  <c r="K28" i="13"/>
  <c r="H60" i="13"/>
  <c r="H44" i="13"/>
  <c r="H28" i="13"/>
  <c r="H12" i="13"/>
  <c r="K9" i="13"/>
  <c r="J21" i="13"/>
  <c r="I30" i="13"/>
  <c r="I57" i="13"/>
  <c r="H18" i="13"/>
  <c r="K19" i="13"/>
  <c r="J54" i="13"/>
  <c r="J38" i="13"/>
  <c r="J22" i="13"/>
  <c r="J6" i="13"/>
  <c r="I53" i="13"/>
  <c r="I35" i="13"/>
  <c r="I19" i="13"/>
  <c r="K55" i="13"/>
  <c r="K16" i="13"/>
  <c r="H55" i="13"/>
  <c r="H39" i="13"/>
  <c r="H19" i="13"/>
  <c r="J37" i="13"/>
  <c r="I34" i="13"/>
  <c r="K14" i="13"/>
  <c r="H14" i="13"/>
  <c r="K47" i="13"/>
  <c r="J28" i="13"/>
  <c r="K25" i="13"/>
  <c r="I25" i="13"/>
  <c r="K31" i="13"/>
  <c r="H45" i="13"/>
  <c r="H13" i="13"/>
  <c r="J41" i="13"/>
  <c r="I18" i="13"/>
  <c r="H10" i="13"/>
  <c r="J55" i="13"/>
  <c r="J23" i="13"/>
  <c r="I55" i="13"/>
  <c r="I20" i="13"/>
  <c r="K18" i="13"/>
  <c r="H40" i="13"/>
  <c r="H8" i="13"/>
  <c r="J9" i="13"/>
  <c r="H54" i="13"/>
  <c r="K11" i="13"/>
  <c r="J34" i="13"/>
  <c r="K49" i="13"/>
  <c r="I31" i="13"/>
  <c r="K46" i="13"/>
  <c r="H51" i="13"/>
  <c r="H7" i="13"/>
  <c r="I22" i="13"/>
  <c r="J25" i="13"/>
  <c r="K36" i="13"/>
  <c r="I10" i="13"/>
  <c r="I27" i="13"/>
  <c r="H42" i="13"/>
  <c r="J5" i="13"/>
  <c r="I48" i="13"/>
  <c r="I6" i="13"/>
  <c r="I58" i="13"/>
  <c r="I52" i="13"/>
  <c r="J46" i="13"/>
  <c r="K48" i="13"/>
  <c r="K13" i="13"/>
  <c r="H5" i="13"/>
  <c r="K27" i="13"/>
  <c r="K32" i="13"/>
  <c r="I60" i="13"/>
  <c r="I16" i="13"/>
  <c r="J19" i="13"/>
  <c r="K57" i="13"/>
  <c r="J29" i="13"/>
  <c r="H41" i="13"/>
  <c r="I21" i="13"/>
  <c r="J24" i="13"/>
  <c r="H47" i="13"/>
  <c r="J30" i="13"/>
  <c r="H15" i="13"/>
  <c r="J51" i="13"/>
  <c r="H9" i="13"/>
  <c r="K20" i="13"/>
  <c r="K44" i="13"/>
  <c r="I43" i="13"/>
  <c r="K53" i="13"/>
  <c r="H20" i="13"/>
  <c r="K52" i="13"/>
  <c r="I46" i="13"/>
  <c r="H25" i="13"/>
  <c r="J8" i="13"/>
  <c r="K35" i="13"/>
  <c r="K6" i="13"/>
  <c r="H36" i="13"/>
  <c r="H38" i="13"/>
  <c r="H31" i="13"/>
  <c r="I11" i="13"/>
  <c r="J14" i="13"/>
  <c r="K42" i="13"/>
  <c r="J45" i="13"/>
  <c r="H52" i="13"/>
  <c r="I32" i="13"/>
  <c r="J35" i="13"/>
  <c r="H46" i="13"/>
  <c r="K17" i="13"/>
  <c r="H57" i="13"/>
  <c r="I37" i="13"/>
  <c r="J40" i="13"/>
  <c r="K24" i="13"/>
  <c r="G12" i="11"/>
  <c r="G23" i="11"/>
  <c r="G28" i="11"/>
  <c r="G14" i="11"/>
  <c r="D22" i="11"/>
  <c r="D19" i="11" s="1"/>
  <c r="G30" i="11"/>
  <c r="C32" i="11"/>
  <c r="G32" i="11" s="1"/>
  <c r="G9" i="11"/>
  <c r="C19" i="11"/>
  <c r="G24" i="11"/>
  <c r="F19" i="11"/>
  <c r="G5" i="11"/>
  <c r="G26" i="11"/>
  <c r="G16" i="11"/>
  <c r="G17" i="11"/>
  <c r="G20" i="11"/>
  <c r="G33" i="11"/>
  <c r="K61" i="13" l="1"/>
  <c r="J61" i="13"/>
  <c r="I61" i="13"/>
  <c r="H61" i="13"/>
  <c r="G19" i="11"/>
  <c r="G40" i="11"/>
  <c r="G22" i="11"/>
</calcChain>
</file>

<file path=xl/sharedStrings.xml><?xml version="1.0" encoding="utf-8"?>
<sst xmlns="http://schemas.openxmlformats.org/spreadsheetml/2006/main" count="496" uniqueCount="337">
  <si>
    <t>Total</t>
  </si>
  <si>
    <t xml:space="preserve">Total </t>
  </si>
  <si>
    <t>PROGRMA OPERATIVO ANUAL 2020</t>
  </si>
  <si>
    <t xml:space="preserve">Eje estrategico </t>
  </si>
  <si>
    <t>Objetivo del Eje</t>
  </si>
  <si>
    <t xml:space="preserve">Líneas de Acción </t>
  </si>
  <si>
    <t>Actividades</t>
  </si>
  <si>
    <t xml:space="preserve">Metas </t>
  </si>
  <si>
    <t xml:space="preserve">Indicador </t>
  </si>
  <si>
    <t xml:space="preserve">Medios de Verificación </t>
  </si>
  <si>
    <t xml:space="preserve">Periodo de Ejecución </t>
  </si>
  <si>
    <t xml:space="preserve">Municipio Beneficiado </t>
  </si>
  <si>
    <t xml:space="preserve">Presupuesto </t>
  </si>
  <si>
    <t xml:space="preserve">Partida Presupuestal </t>
  </si>
  <si>
    <t xml:space="preserve">Responsable de dar seguimiento </t>
  </si>
  <si>
    <t>Primer Trimestre</t>
  </si>
  <si>
    <t xml:space="preserve">Segundo Trimestre </t>
  </si>
  <si>
    <t>Tercer Trimestre</t>
  </si>
  <si>
    <t>Cuarto Trimestre</t>
  </si>
  <si>
    <t xml:space="preserve">Estatal </t>
  </si>
  <si>
    <t xml:space="preserve">Municipal </t>
  </si>
  <si>
    <t xml:space="preserve">Fortalecimiento Institucional </t>
  </si>
  <si>
    <t xml:space="preserve">Propiciar condiciones favorables para consolidar a la Junta bajo un contexto de legalidad, transparencia, responsabilidad, consenso social y equidad. </t>
  </si>
  <si>
    <t xml:space="preserve">Operatividad, posicionamiento y transparencia </t>
  </si>
  <si>
    <t>Vinculación y gestión en los ámbitos nacional e internacional</t>
  </si>
  <si>
    <t>Impulsar el manejo de espacios para la generación de nodos de conectividad y su integración como zonas de relevancia ecosistémica</t>
  </si>
  <si>
    <t>Región Valles</t>
  </si>
  <si>
    <t>Disponer de equipo, materiales, servicios y bienes tangibles e intangibles necesarios para la operación de la JIMAV</t>
  </si>
  <si>
    <t>Campaña integral de educación para la sustentabilidad en área prioritaria en materia de residuos sólidos urbanos</t>
  </si>
  <si>
    <t>Auditoría Externa</t>
  </si>
  <si>
    <t>Contar con un dictamen de auditoría</t>
  </si>
  <si>
    <t>Cantidad de auditorías externas obtenidas por JIMAV</t>
  </si>
  <si>
    <t>Dictamen firmado</t>
  </si>
  <si>
    <t>Coordinación de administración</t>
  </si>
  <si>
    <t>Disponer del 100% de equipo, materiales, servicios y  bienes tangibles e intangibles necesarios</t>
  </si>
  <si>
    <t>Porcentaje de equipo, materiales, servicios y  bienes tangibles e intangibles adquiridos</t>
  </si>
  <si>
    <t>Facturas</t>
  </si>
  <si>
    <t>Suministrar el 100% de viáticos, alimentos, combustibles y lubricantes requeridos</t>
  </si>
  <si>
    <t>Porcentaje de viáticos, alimentos, combustibles y lubricantes adquiridos</t>
  </si>
  <si>
    <t>Educación para el desarrollo sostenible</t>
  </si>
  <si>
    <t>Director General / Coordinación de planeación</t>
  </si>
  <si>
    <t>Junta Intermuncipal de Medio Ambiente para la Gestión Integral de la Región Valles (JIMAV)</t>
  </si>
  <si>
    <t>Número de propuestas de manejo del territorio aplicados en la región Valles</t>
  </si>
  <si>
    <t>Una campaña de educación para la sustentabilidad</t>
  </si>
  <si>
    <t>Cantidad de campañas de educación para la sustentabilidad implementadas</t>
  </si>
  <si>
    <t>Vinculación de proyectos intermunicipales a nivel nacional e internacional</t>
  </si>
  <si>
    <t>Tres visitas de vinculación</t>
  </si>
  <si>
    <t>Cantidad de visitas</t>
  </si>
  <si>
    <t>Gestión técnica para el manejo del territorio</t>
  </si>
  <si>
    <t>Memoria fotográfica</t>
  </si>
  <si>
    <t>Capital Humano</t>
  </si>
  <si>
    <t xml:space="preserve">Pagos de nominas </t>
  </si>
  <si>
    <t>25 Periodos de pago</t>
  </si>
  <si>
    <t>Nominas Timbradas</t>
  </si>
  <si>
    <t>Emisión de Nominas contra nominas timbradas</t>
  </si>
  <si>
    <t>Pagos IMSS</t>
  </si>
  <si>
    <t>12 Pagos</t>
  </si>
  <si>
    <t>Nominas tombradas contra recibos del SUA-SIPARE</t>
  </si>
  <si>
    <t>Recibo SUA</t>
  </si>
  <si>
    <t>6 Pagos</t>
  </si>
  <si>
    <t>Pagos INFONAVIT</t>
  </si>
  <si>
    <t>Pagos RCV</t>
  </si>
  <si>
    <t>Coordinación de Administración</t>
  </si>
  <si>
    <t>Ecosistemas, energía y conectividad biológica</t>
  </si>
  <si>
    <t>Manejo del fuego</t>
  </si>
  <si>
    <t>Articular la conectividad de los ecosistemas de la región Valles.</t>
  </si>
  <si>
    <t>Manejo Integral del Área Estatal de Protección Hidrológica Sierra del Águila</t>
  </si>
  <si>
    <t>Fortalecimiento del manejo integrado del territorio desde una perspectiva de cuenca</t>
  </si>
  <si>
    <t>Energía</t>
  </si>
  <si>
    <t>Monitoreo de generación de energía fotovoltaica en edificios públicos de la región Valles</t>
  </si>
  <si>
    <t>Acción climática</t>
  </si>
  <si>
    <t>Desarrollo Rural Sustentable</t>
  </si>
  <si>
    <t>Fomentar acciones de conservación y restauración de cuerpos de agua en la región valles</t>
  </si>
  <si>
    <t xml:space="preserve">Sitios Ramsar de importancia  internacional </t>
  </si>
  <si>
    <t>Sustentabilidad Agropecuaria</t>
  </si>
  <si>
    <t>Fortalecer las capacidades locales para el desarrollo rural sustentable</t>
  </si>
  <si>
    <t>Fortalecimiento del Centro de Capacitación para el Desarrollo Rural Sustentable (CECADER)</t>
  </si>
  <si>
    <t>Gestión Integral de Residuos</t>
  </si>
  <si>
    <t>Gestión Integral del Agua</t>
  </si>
  <si>
    <t>Programa de extracción mecánica del lirio acuático en Presa La Vega</t>
  </si>
  <si>
    <t xml:space="preserve">Promover la gestión integral de residuos sólidos </t>
  </si>
  <si>
    <t>Promoción y fortalecimiento de la acción climática intermunicipal</t>
  </si>
  <si>
    <t>Ameca, Etzatlán, Ahualulco de Mercado y San Juanito de Escobedo</t>
  </si>
  <si>
    <t>Cocula, Ameca, El Arenal y Magdalena</t>
  </si>
  <si>
    <t>Teuchitlán</t>
  </si>
  <si>
    <t>San Juanito de Escobedo</t>
  </si>
  <si>
    <t xml:space="preserve">Una propuesta </t>
  </si>
  <si>
    <t>Propuesta técnica elaborada</t>
  </si>
  <si>
    <t>Reportes</t>
  </si>
  <si>
    <t xml:space="preserve">Disponer de equipo, materiales, servicios bienes y combustibles necesarios </t>
  </si>
  <si>
    <t xml:space="preserve">Disponer del 100% del equipo, materiales, servicios bienes y combustibles necesarios </t>
  </si>
  <si>
    <t>Contratos
Facturas
Memoria fotográfica</t>
  </si>
  <si>
    <t>Comentarios</t>
  </si>
  <si>
    <t>Reportar la generación de energía fotovoltaica de 4 municipios</t>
  </si>
  <si>
    <t>Cantidad de municipios integrados en los reportes de generación de energía fotovoltaica</t>
  </si>
  <si>
    <t>Incentivar la primera etapa de proyectos de eficiencia energética</t>
  </si>
  <si>
    <t>Convenio</t>
  </si>
  <si>
    <t>Porcentaje de cumplimiento del convenio</t>
  </si>
  <si>
    <t>Director General / Jefatura Operativa de Proyectos</t>
  </si>
  <si>
    <t>Implementación de dos acciones de fortalecimiento</t>
  </si>
  <si>
    <t>Cantidad de acciones de fortalecimiento implementadas</t>
  </si>
  <si>
    <t>Adquisición de equipamiento para fortalecer el programa de extracción 2020</t>
  </si>
  <si>
    <t xml:space="preserve">Las partidas presupuestales se definirán en conjunto con SEMADET de acuerdo con el convenio específico y el anexo técnico. </t>
  </si>
  <si>
    <t>Contratación de coordinador de manejo de fuego región Valles</t>
  </si>
  <si>
    <t>Contratación de un coordinador de manejo de fuego región Valles</t>
  </si>
  <si>
    <t xml:space="preserve">% de coordinadores contratados </t>
  </si>
  <si>
    <t>Factura/contrato</t>
  </si>
  <si>
    <t>Equipamiento para la recopilación y sistematización de información que incluya accesorios y equipo de protección</t>
  </si>
  <si>
    <t>Adquisición de un equipo de cómputo con protección</t>
  </si>
  <si>
    <t>% de equipo de computo adquiridos</t>
  </si>
  <si>
    <t>Factura/fotografía</t>
  </si>
  <si>
    <t>Adquisición de una cámara fotográfica para el banco de imágenes de los incidentes registrados.</t>
  </si>
  <si>
    <t>Adquisición de una cámara fotográfica</t>
  </si>
  <si>
    <t>% de cámaras fotográficas adquiridos</t>
  </si>
  <si>
    <t>Adquisición de una tableta para el procesamiento y almacenamiento de información en campo.</t>
  </si>
  <si>
    <t>Adquisición de una tableta</t>
  </si>
  <si>
    <t>% de tabletas adquiridas</t>
  </si>
  <si>
    <t>Adquisición de geoposicionador para referenciar las acciones de prevención y los incendios ocurridos.</t>
  </si>
  <si>
    <t>Adquisición de dos GPS</t>
  </si>
  <si>
    <t>% de georreferenciadores adquiridos</t>
  </si>
  <si>
    <t>Adquisición cuatro baterías recargables.</t>
  </si>
  <si>
    <t xml:space="preserve">Adquisición de cuatro baterías </t>
  </si>
  <si>
    <t>% de baterías adquiridas</t>
  </si>
  <si>
    <t>Adquisición de radios portátiles para la comunicación de las brigadas con el coordinador de manejo de fuego.</t>
  </si>
  <si>
    <t>Adquisición de un radio base y cuatro radios portátiles</t>
  </si>
  <si>
    <t>% de radios adquiridos</t>
  </si>
  <si>
    <t>Alimentación para la operación y logística del manejo de fuego en la región Valles.</t>
  </si>
  <si>
    <t>Viáticos y alimentación</t>
  </si>
  <si>
    <t>% de alimentación cubierta</t>
  </si>
  <si>
    <t>Factura</t>
  </si>
  <si>
    <t>Adquisición de un vehículo</t>
  </si>
  <si>
    <t>% de vehículos adquiridos</t>
  </si>
  <si>
    <t>Fotografía</t>
  </si>
  <si>
    <t>Adquisición de 1 juego de 4 llantas todo terreno para el vehículo de  operación y logística de manejo de fuego de la región Valles</t>
  </si>
  <si>
    <t xml:space="preserve">Compra de llantas </t>
  </si>
  <si>
    <t xml:space="preserve">% de llantas adquiridas </t>
  </si>
  <si>
    <t>Mantenimiento de un vehículo</t>
  </si>
  <si>
    <t>% de mantenimientos requeridos</t>
  </si>
  <si>
    <t>Combustible</t>
  </si>
  <si>
    <t xml:space="preserve">Cubrir el 100% de combustible necesario para la operatividad </t>
  </si>
  <si>
    <t>% de combustible suministrado</t>
  </si>
  <si>
    <t xml:space="preserve">Contratación de tres brigadas regionales </t>
  </si>
  <si>
    <t xml:space="preserve">Pago de jornales para tres jefes de brigadas regionales y 37 brigadistas </t>
  </si>
  <si>
    <t>% de brigadas contratadas</t>
  </si>
  <si>
    <t xml:space="preserve">Contratos </t>
  </si>
  <si>
    <t xml:space="preserve">Alimentación para personas </t>
  </si>
  <si>
    <t>Alimentación para los 39 elementos brigadistas</t>
  </si>
  <si>
    <t>% de brigadistas alimentados</t>
  </si>
  <si>
    <t>Equipamiento de 3 brigadas forestales</t>
  </si>
  <si>
    <t>Compra equipo de protección para 3 brigadas y herramientas básicas para el combate y monitoreo de incendios.</t>
  </si>
  <si>
    <t>% de brigadas equipadas</t>
  </si>
  <si>
    <t>Difusión de la NOM-015-SEMARNAT-SAGARPA-2007</t>
  </si>
  <si>
    <t>Lote de impresión de material de difusión y calendarios de quemas.</t>
  </si>
  <si>
    <t>% de lote impreso</t>
  </si>
  <si>
    <t>Capitulo</t>
  </si>
  <si>
    <t>ACTIVIDAD</t>
  </si>
  <si>
    <t>PRESUPUESTO POR TRIMESTRE</t>
  </si>
  <si>
    <t xml:space="preserve">PRIMER TRIMESTRE </t>
  </si>
  <si>
    <t>SEGUNDO TRIMESTRE</t>
  </si>
  <si>
    <t>TERCER TRIMESTRE</t>
  </si>
  <si>
    <t>CUARTO TRIMESTRE</t>
  </si>
  <si>
    <t>TOTAL</t>
  </si>
  <si>
    <t>2000</t>
  </si>
  <si>
    <t>MATERIALES Y SUMINISTROS</t>
  </si>
  <si>
    <t>2200</t>
  </si>
  <si>
    <t>ALIMENTOS Y UTENSILIOS</t>
  </si>
  <si>
    <t>Productos alimenticios para el personal que realiza labores en campo o de supervisión</t>
  </si>
  <si>
    <t>PRODUCTOS QUÍMICOS, FARMACÉUTICOS Y DE LABORATORIO</t>
  </si>
  <si>
    <t>Productos químicos básicos</t>
  </si>
  <si>
    <t>Materiales, accesorios y suministros de laboratorio</t>
  </si>
  <si>
    <t>2600</t>
  </si>
  <si>
    <t>COMBUSTIBLES, LUBRICANTES Y ADITIVOS</t>
  </si>
  <si>
    <t>Combustibles, lubricantes y aditivos para vehículos destinados a servicios públicos y la operación de programas públicos</t>
  </si>
  <si>
    <t>VESTUARIO, BLANCOS, PRENDAS DE PROTECCION Y ARTICULOS DEPORTIVOS</t>
  </si>
  <si>
    <t>Prendas de seguridad y protección personal</t>
  </si>
  <si>
    <t>HERRAMIENTAS, REFACCIONES Y ACCESORIOS MENORES.</t>
  </si>
  <si>
    <t>Herramientas menores</t>
  </si>
  <si>
    <t>Refacciones y accesorios menores de equipo de transporte</t>
  </si>
  <si>
    <t>3000</t>
  </si>
  <si>
    <t>SERVICIOS GENERALES</t>
  </si>
  <si>
    <t>3100</t>
  </si>
  <si>
    <t>SERVICIOS BÁSICOS</t>
  </si>
  <si>
    <t>Servicios integrales de telecomunicación</t>
  </si>
  <si>
    <t>3300</t>
  </si>
  <si>
    <t>SERVICIOS PROFESIONALES, CIENTÍFICOS, TÉCNICOS Y OTROS SERVICIOS</t>
  </si>
  <si>
    <t>Servicios profesionales, científicos y técnicos integrales</t>
  </si>
  <si>
    <t>SERVICIOS FINANCIEROS, BANCARIOS Y COMERCIALES</t>
  </si>
  <si>
    <t>Seguros de bienes patrimoniales</t>
  </si>
  <si>
    <t>3500</t>
  </si>
  <si>
    <t>SERVICIOS DE INSTALACIÓN, REPARACIÓN, MANTENIMIENTO Y CONSERVACIÓN</t>
  </si>
  <si>
    <t>Mantenimiento y conservación de vehículos terrestres, aéreos, marítimos, lacustres y fluviales</t>
  </si>
  <si>
    <t>3600</t>
  </si>
  <si>
    <t>SERVICIOS DE COMUNICACIÓN SOCIAL Y PUBLICIDAD</t>
  </si>
  <si>
    <t>Servicios de creatividad, preproducción y producción de publicidad, excepto internet</t>
  </si>
  <si>
    <t>3700</t>
  </si>
  <si>
    <t>SERVICIOS DE TRASLADOS Y VIÁTICOS</t>
  </si>
  <si>
    <t>Viáticos en el país</t>
  </si>
  <si>
    <t>5000</t>
  </si>
  <si>
    <t>BIENES MUEBLES, INMUEBLES E INTANGIBLES</t>
  </si>
  <si>
    <t>5100</t>
  </si>
  <si>
    <t>MOBILIARIO Y EQUIPO DE ADMINISTRACIÓN</t>
  </si>
  <si>
    <t>Equipo de cómputo y de tecnología de la información</t>
  </si>
  <si>
    <t>Otros mobiliarios y equipos de administración</t>
  </si>
  <si>
    <t>MOBILIARIO Y EQUIPO EDUCACIONAL Y RECREATIVO</t>
  </si>
  <si>
    <t>Cámaras fotográficas y de video</t>
  </si>
  <si>
    <t>5400</t>
  </si>
  <si>
    <t>VEHÍCULOS Y EQUIPO DE TRANSPORTE</t>
  </si>
  <si>
    <t>Vehículos y equipo terrestres, destinados a servicios públicos y la operación de programas públicos</t>
  </si>
  <si>
    <t>Presupuesto</t>
  </si>
  <si>
    <t>PRIMER TRIMESTRE</t>
  </si>
  <si>
    <t>Servicios Personales</t>
  </si>
  <si>
    <t>OBJETO DEL GASTO JIMAV 2020 POA CAPITULO 1000</t>
  </si>
  <si>
    <t>OBJETO DEL GASTO JIMAV 2020 POA OPERATIVO</t>
  </si>
  <si>
    <t>Materiales de administración, emisión de documentos y artículos oficiales</t>
  </si>
  <si>
    <t>Materiales, útiles y equipos menores de oficina</t>
  </si>
  <si>
    <t>Materiales de limpieza</t>
  </si>
  <si>
    <t>Alimentos y utensilios</t>
  </si>
  <si>
    <t>Productos alimenticios para personas</t>
  </si>
  <si>
    <t>Materias primas y materiales de producción y comercialización</t>
  </si>
  <si>
    <t>Otros productos como materia prima</t>
  </si>
  <si>
    <t>Materiales y Artículos de construcción y de Reparación</t>
  </si>
  <si>
    <t>Vidrio y productos de vidrio</t>
  </si>
  <si>
    <t>Combustibles, lubricantes y aditivos</t>
  </si>
  <si>
    <t>Servicios Básicos</t>
  </si>
  <si>
    <t>Energía Eléctrica</t>
  </si>
  <si>
    <t>Telefonía Tradicional</t>
  </si>
  <si>
    <t>Servico de acceso a Internet, redes y procesamiento de información</t>
  </si>
  <si>
    <t>Servicios de Arrendamiento</t>
  </si>
  <si>
    <t>Arrendamiento de edificios</t>
  </si>
  <si>
    <t>Arrendamiento de activos intangibles</t>
  </si>
  <si>
    <t>Servicios Profesionales, científicos y técnicos y otros servicios</t>
  </si>
  <si>
    <t>Servicios legales, de contabilidad, auditoría y relacionados</t>
  </si>
  <si>
    <t>Servicios de investigación científica y desarrollo</t>
  </si>
  <si>
    <t>Servicios Financieros, Bancarios y Comerciales</t>
  </si>
  <si>
    <t>Servicios Bancarios y financieros</t>
  </si>
  <si>
    <t>Seguro de bienes patrimoniales</t>
  </si>
  <si>
    <t>Servicios de instalación, reparación, mantemiento y conservación</t>
  </si>
  <si>
    <t>Reparación y mantenimiento de vehículos terrestres, aereos, maritimos, lacustres y fluviales</t>
  </si>
  <si>
    <t>Instalación, reparación y mantenimiento de maquinaria y otros equipos</t>
  </si>
  <si>
    <t>Servicios de comunicación social y publicidad</t>
  </si>
  <si>
    <t>Difusión por radio, televisión y otros medios de mensajes sobre programas y actividades gubernamentales</t>
  </si>
  <si>
    <t>Servicio de traslado y viáticos</t>
  </si>
  <si>
    <t>Pasajes Aereos</t>
  </si>
  <si>
    <t>Viáticos en el País</t>
  </si>
  <si>
    <t>Servicios integrales traslado y viáticos en el extranjero para servidores públicos en el desempeño de comisiones y funciones oficiales</t>
  </si>
  <si>
    <t>Otros Servicios Generales</t>
  </si>
  <si>
    <t>Impuestos y Derechos</t>
  </si>
  <si>
    <t>Mobiliario y equipo de Administración</t>
  </si>
  <si>
    <t>Muebles de Oficina y Estantería</t>
  </si>
  <si>
    <t>Maquinaría, otros equipos y herramienta</t>
  </si>
  <si>
    <t>Maquinaria y equipo agropecuario</t>
  </si>
  <si>
    <t>Sistemas de aire acondicionado, calefacción y de refrigeración</t>
  </si>
  <si>
    <t xml:space="preserve">Remuneraciones al personal de carácter permanente </t>
  </si>
  <si>
    <t>Sueldo Base al personal permanente</t>
  </si>
  <si>
    <t>Remuneraciones adicionales y especiales</t>
  </si>
  <si>
    <t>Primas de vacaciones y dominical</t>
  </si>
  <si>
    <t>Aguinaldo  o gratificación de fin de año</t>
  </si>
  <si>
    <t>Seguridas Social</t>
  </si>
  <si>
    <t>Aportaciones al IMSS</t>
  </si>
  <si>
    <t>Aportaciones al Infonavit</t>
  </si>
  <si>
    <t>Aportaciones al Sistema de Ahorro para el Retiro</t>
  </si>
  <si>
    <t>Previsiones</t>
  </si>
  <si>
    <t>Otras medidas de carácter laboral y económico</t>
  </si>
  <si>
    <t>OBJETO DEL GASTO JIMAV 2020 MANEJO DE FUEGO</t>
  </si>
  <si>
    <t>Suministro de viáticos, alimentos, combustibles y lubricantes para implementación y supervisión de proyectos</t>
  </si>
  <si>
    <t>Plan de Compras</t>
  </si>
  <si>
    <t>Contratación de Servicios Contables</t>
  </si>
  <si>
    <t>Mantenimiento de Banda Extractora</t>
  </si>
  <si>
    <t>Pago de Comisiones Bancarias</t>
  </si>
  <si>
    <t>Pago de Energía Eléctrica</t>
  </si>
  <si>
    <t>Pago de Telefonía Tradicional</t>
  </si>
  <si>
    <t>Adquisición de mobiliario para oficina</t>
  </si>
  <si>
    <t>Pago de Refrendos</t>
  </si>
  <si>
    <t>Pago de Hosting y dominio de la Página Web JIMAV</t>
  </si>
  <si>
    <t>Adquisición de alimentos para diagnóstico, implementación y supervisión de proyectos para diagnóstico, implementación y supervisión de proyectos</t>
  </si>
  <si>
    <t>Pasajes áereos nacionales</t>
  </si>
  <si>
    <t>Pago de Licencia de Software Nomipaq, SAACG, Paquetería Office, Antivirus, fotoshop y adobe liveroom</t>
  </si>
  <si>
    <t>Difusión de proyectos</t>
  </si>
  <si>
    <t>Divisiones de vidrio para sepración de espacios en la oficina JIMAV en Tala</t>
  </si>
  <si>
    <t>Pago de Renta Oficina</t>
  </si>
  <si>
    <t xml:space="preserve">Contratación de personal </t>
  </si>
  <si>
    <t>Adquisición de una tableta para manejo de Dron</t>
  </si>
  <si>
    <t>Adquisición de cuatro baerias para el Dron</t>
  </si>
  <si>
    <t>Adquisició de radios de comunicación</t>
  </si>
  <si>
    <t>Viaticos para supervision de actividades</t>
  </si>
  <si>
    <t>Addquisicón de un Vehículo</t>
  </si>
  <si>
    <t>Seguro de vehículo</t>
  </si>
  <si>
    <t>Adecuación de vehículo para actividades de incendio</t>
  </si>
  <si>
    <t>Compra de llantas todo terreno para vehículo adquirido</t>
  </si>
  <si>
    <t>Mantenimiento de vehículo adquirido</t>
  </si>
  <si>
    <t>Contratación de empresa para contratación de jornales integrates de las brigadas de combate y prevención de incendios</t>
  </si>
  <si>
    <t>Compra de herramienta para combate y prevención de incendios</t>
  </si>
  <si>
    <t>Compra de químicos para análisis de suelo</t>
  </si>
  <si>
    <t>Compra de instrumentos para análisis de suelo</t>
  </si>
  <si>
    <t>Diseño, elaboración e impresión de los calendarios de Quema, así como difusión de la NOM-015</t>
  </si>
  <si>
    <t>Contratación de servicios integrales para implementar acciones en el CECADER</t>
  </si>
  <si>
    <t>Seguro para vehículos de la JIMAV</t>
  </si>
  <si>
    <t>Adquisición e instalación de Aire acondicionado para la oficina de Tala</t>
  </si>
  <si>
    <t>Compra de Horno de Microondas, Refrigerador,  pantalla para sala de juntas, y otros equipos</t>
  </si>
  <si>
    <t>Ministración de viáticos para diagnóstico, implementación y supervisión de proyectos para diagnóstico, implementación y supervisión de proyectos</t>
  </si>
  <si>
    <t>Alimentos para la coordinación de la brigada de manejo de fuego</t>
  </si>
  <si>
    <t>N/A</t>
  </si>
  <si>
    <t xml:space="preserve">Contratación de Estudios Técnico Justificatico para el volcan  </t>
  </si>
  <si>
    <t>Intercambio de experiencias en el extranjero para personal de la JIMAV</t>
  </si>
  <si>
    <t>Adquisición de 5,555.55 litros de combustible para actividades de supervisión de proyectos</t>
  </si>
  <si>
    <t>Adquisición de Combustible 6,944.44 litros para diagnóstico, implementación y supervisión de proyectos</t>
  </si>
  <si>
    <t xml:space="preserve">Mantenimiento de los 5 vehiculos  de la JIMAV </t>
  </si>
  <si>
    <t xml:space="preserve">Plan de Adquisiciones </t>
  </si>
  <si>
    <t>Lap Top con procesador de ultima generación, 12 GB de RAM, 15.6 pulgadas, 1TB DD, Tarjeta de Graficos con Mouse inalambrico, funda protectora de lap Top y mochila, con espacio para Lap Top</t>
  </si>
  <si>
    <t>24.2 Megapixeles
Procesador Digic 6
Conectividad WiFi y NFC
Video Full HD.
7 cuadros por segundo
Video Snapshot
Pantalla de ángulo variable táctil
Transmisor Speedlite integrado
Avanzado sistema AF reticular de alta densidad de 45 puntos todos tipo cruz</t>
  </si>
  <si>
    <t xml:space="preserve">Camisas tipo forestal, Botas con kevlar, Mochila </t>
  </si>
  <si>
    <t>Geomembrana
Arnero</t>
  </si>
  <si>
    <t>Navegador de mano resistente con un mapa base mundial precargado y pantalla monocroma de 2,2 pulgadas
WAAS habilitado receptor GPS con soporte HotFix y GLONASS para un posicionamiento rápido y una señal fiable
impermeable a los estándares IPX7 para la protección contra salpicaduras, lluvia, etc.
Apoyo para geocaching sin papel y los accesorios de la columna de montaje Garmin
Alimentación con dos pilas AA para hasta 20 horas de uso
Geocaching
Hunt/fish calendar
Mapa de referencia
Pantalla ancha
Resistente al agua
Sun &amp; moon information
Tide tables
Waypoints
bluetooth
pantalla táctil</t>
  </si>
  <si>
    <t>Pago de nominas de los 4 trabajadores de estructura de la JIMAV</t>
  </si>
  <si>
    <t>Pago de las cuotas del IMSS de los 4 trabajadores de estructura</t>
  </si>
  <si>
    <t>Pago de las cuotas del INFONAVIT de los 4 trabajadores de estructura</t>
  </si>
  <si>
    <t>Pago de las cuotas del RCV de los 4 trabajadores de estructura</t>
  </si>
  <si>
    <t>Pago de prima vacacional de los 4 trabajadores de estructura de la JIMAV</t>
  </si>
  <si>
    <t>Pago de aguinaldo de los 4 trabajadores de estructura de la JIMAv</t>
  </si>
  <si>
    <t>Material eléctrico y electrónico</t>
  </si>
  <si>
    <t>MATERIALES Y ARTÍCULOS DE CONSTRUCCIÓN Y DE REPARACIÓN</t>
  </si>
  <si>
    <t>Compra de Molino para ramas en Sitio de disposición final de Etzatlán</t>
  </si>
  <si>
    <t>Contratación de Servicios Profesionales para apoyo al área Contable Administrativa</t>
  </si>
  <si>
    <t>Adquisición de Papelería y artículos de oficina</t>
  </si>
  <si>
    <t>Clompra de Material de limpieza</t>
  </si>
  <si>
    <t>Impresión de material de difusión de proyectos</t>
  </si>
  <si>
    <t>Contratación de servicios para diseño e implementaciónde campaña de educación ambiental</t>
  </si>
  <si>
    <t>Alimento para combatientes</t>
  </si>
  <si>
    <t>Elaboro</t>
  </si>
  <si>
    <t>Mtro. Christián Brigido Rivera Ibarra</t>
  </si>
  <si>
    <t>Director General de la Junta Intermunicipal de Medio Ambiente paa la Gestión Integral de la Región Valles</t>
  </si>
  <si>
    <t>Vo.Bo.</t>
  </si>
  <si>
    <t>Sofía Hernández Morales</t>
  </si>
  <si>
    <t>Directora Ejecutiva de Transversalidad y Gobernanza Territorial</t>
  </si>
  <si>
    <t>Juan José Llamas Llamas</t>
  </si>
  <si>
    <t>Director de Recursos Naturales</t>
  </si>
  <si>
    <t>PROGRAMA OPERATIVO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</si>
</sst>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26">
    <font>
      <sz val="11"/>
      <color indexed="8"/>
      <name val="Helvetica Neue"/>
    </font>
    <font>
      <sz val="11"/>
      <color theme="1"/>
      <name val="Calibri"/>
      <family val="2"/>
      <scheme val="minor"/>
    </font>
    <font>
      <sz val="11"/>
      <color indexed="9"/>
      <name val="Lucida Grande"/>
    </font>
    <font>
      <sz val="11"/>
      <name val="Garamond"/>
      <family val="1"/>
    </font>
    <font>
      <sz val="11"/>
      <color indexed="9"/>
      <name val="Garamond"/>
      <family val="1"/>
    </font>
    <font>
      <sz val="11"/>
      <name val="Garamond"/>
      <family val="1"/>
    </font>
    <font>
      <sz val="12"/>
      <color indexed="9"/>
      <name val="Garamond"/>
      <family val="1"/>
    </font>
    <font>
      <b/>
      <sz val="11"/>
      <color theme="1"/>
      <name val="Nutmeg Book"/>
    </font>
    <font>
      <b/>
      <sz val="11"/>
      <color indexed="8"/>
      <name val="Helvetica Neue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Nutmeg Book"/>
    </font>
    <font>
      <b/>
      <sz val="10"/>
      <color indexed="8"/>
      <name val="Arial"/>
      <family val="2"/>
    </font>
    <font>
      <sz val="11"/>
      <color theme="1"/>
      <name val="Nutmeg Book"/>
    </font>
    <font>
      <sz val="10"/>
      <color indexed="8"/>
      <name val="Arial"/>
      <family val="2"/>
    </font>
    <font>
      <b/>
      <sz val="11"/>
      <name val="Nutmeg Book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sz val="11"/>
      <name val="Helvetica Neue"/>
    </font>
    <font>
      <sz val="11"/>
      <name val="Arial"/>
      <family val="2"/>
    </font>
    <font>
      <sz val="11"/>
      <color rgb="FF8A8A8A"/>
      <name val="Gotham_bookregula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 applyNumberFormat="0" applyFill="0" applyBorder="0" applyProtection="0">
      <alignment vertical="top"/>
    </xf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85">
    <xf numFmtId="0" fontId="0" fillId="0" borderId="0" xfId="0">
      <alignment vertical="top"/>
    </xf>
    <xf numFmtId="0" fontId="4" fillId="0" borderId="0" xfId="0" applyNumberFormat="1" applyFont="1" applyAlignment="1">
      <alignment vertical="center"/>
    </xf>
    <xf numFmtId="43" fontId="4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0" fillId="0" borderId="0" xfId="0" applyAlignment="1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5" xfId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44" fontId="7" fillId="0" borderId="6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44" fontId="5" fillId="0" borderId="0" xfId="0" applyNumberFormat="1" applyFont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44" fontId="13" fillId="0" borderId="5" xfId="1" applyFont="1" applyBorder="1" applyAlignment="1">
      <alignment horizontal="center" vertical="center" wrapText="1"/>
    </xf>
    <xf numFmtId="44" fontId="15" fillId="0" borderId="5" xfId="1" applyFont="1" applyBorder="1" applyAlignment="1">
      <alignment horizontal="center" vertical="center" wrapText="1"/>
    </xf>
    <xf numFmtId="44" fontId="17" fillId="3" borderId="5" xfId="0" applyNumberFormat="1" applyFont="1" applyFill="1" applyBorder="1" applyAlignment="1">
      <alignment vertical="center"/>
    </xf>
    <xf numFmtId="44" fontId="17" fillId="3" borderId="6" xfId="0" applyNumberFormat="1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 wrapText="1"/>
    </xf>
    <xf numFmtId="0" fontId="15" fillId="0" borderId="0" xfId="0" applyFont="1">
      <alignment vertical="top"/>
    </xf>
    <xf numFmtId="0" fontId="18" fillId="2" borderId="5" xfId="0" applyFont="1" applyFill="1" applyBorder="1" applyAlignment="1">
      <alignment horizontal="center" vertical="center" wrapText="1"/>
    </xf>
    <xf numFmtId="0" fontId="19" fillId="0" borderId="0" xfId="0" applyNumberFormat="1" applyFont="1" applyAlignment="1">
      <alignment vertical="center"/>
    </xf>
    <xf numFmtId="44" fontId="17" fillId="0" borderId="5" xfId="1" applyFont="1" applyFill="1" applyBorder="1" applyAlignment="1">
      <alignment vertical="center"/>
    </xf>
    <xf numFmtId="44" fontId="20" fillId="0" borderId="0" xfId="1" applyFont="1" applyAlignment="1">
      <alignment vertical="center"/>
    </xf>
    <xf numFmtId="44" fontId="20" fillId="0" borderId="0" xfId="1" applyFont="1" applyFill="1" applyAlignment="1">
      <alignment vertical="center"/>
    </xf>
    <xf numFmtId="44" fontId="19" fillId="0" borderId="0" xfId="1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44" fontId="21" fillId="0" borderId="5" xfId="1" applyFont="1" applyFill="1" applyBorder="1" applyAlignment="1">
      <alignment vertical="center"/>
    </xf>
    <xf numFmtId="44" fontId="21" fillId="0" borderId="6" xfId="1" applyFont="1" applyFill="1" applyBorder="1" applyAlignment="1">
      <alignment vertical="center"/>
    </xf>
    <xf numFmtId="44" fontId="19" fillId="0" borderId="0" xfId="1" applyFont="1" applyAlignment="1">
      <alignment vertical="center"/>
    </xf>
    <xf numFmtId="0" fontId="21" fillId="0" borderId="4" xfId="0" applyNumberFormat="1" applyFont="1" applyFill="1" applyBorder="1" applyAlignment="1">
      <alignment horizontal="center" vertical="center"/>
    </xf>
    <xf numFmtId="43" fontId="19" fillId="0" borderId="0" xfId="0" applyNumberFormat="1" applyFont="1" applyFill="1" applyAlignment="1">
      <alignment vertical="center"/>
    </xf>
    <xf numFmtId="0" fontId="21" fillId="0" borderId="5" xfId="0" applyNumberFormat="1" applyFont="1" applyFill="1" applyBorder="1" applyAlignment="1">
      <alignment vertical="center" wrapText="1"/>
    </xf>
    <xf numFmtId="0" fontId="17" fillId="0" borderId="5" xfId="0" applyNumberFormat="1" applyFont="1" applyFill="1" applyBorder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44" fontId="21" fillId="0" borderId="0" xfId="0" applyNumberFormat="1" applyFont="1" applyAlignment="1">
      <alignment vertical="center"/>
    </xf>
    <xf numFmtId="44" fontId="0" fillId="0" borderId="5" xfId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0" applyNumberFormat="1">
      <alignment vertical="top"/>
    </xf>
    <xf numFmtId="44" fontId="13" fillId="0" borderId="6" xfId="1" applyFont="1" applyBorder="1" applyAlignment="1">
      <alignment horizontal="center" vertical="center" wrapText="1"/>
    </xf>
    <xf numFmtId="44" fontId="15" fillId="0" borderId="6" xfId="1" applyFont="1" applyBorder="1" applyAlignment="1">
      <alignment horizontal="center" vertical="center" wrapText="1"/>
    </xf>
    <xf numFmtId="44" fontId="17" fillId="3" borderId="34" xfId="1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44" fontId="13" fillId="0" borderId="17" xfId="1" applyFont="1" applyBorder="1" applyAlignment="1">
      <alignment horizontal="center" vertical="center" wrapText="1"/>
    </xf>
    <xf numFmtId="44" fontId="13" fillId="0" borderId="18" xfId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7" fillId="3" borderId="2" xfId="0" applyNumberFormat="1" applyFont="1" applyFill="1" applyBorder="1" applyAlignment="1">
      <alignment vertical="center"/>
    </xf>
    <xf numFmtId="44" fontId="17" fillId="3" borderId="3" xfId="0" applyNumberFormat="1" applyFont="1" applyFill="1" applyBorder="1" applyAlignment="1">
      <alignment vertical="center"/>
    </xf>
    <xf numFmtId="44" fontId="7" fillId="3" borderId="33" xfId="1" applyFont="1" applyFill="1" applyBorder="1" applyAlignment="1">
      <alignment vertical="center" wrapText="1"/>
    </xf>
    <xf numFmtId="44" fontId="7" fillId="3" borderId="13" xfId="1" applyFont="1" applyFill="1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Fill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44" fontId="21" fillId="0" borderId="0" xfId="0" applyNumberFormat="1" applyFont="1" applyAlignment="1">
      <alignment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0" fontId="0" fillId="0" borderId="5" xfId="5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 wrapText="1"/>
    </xf>
    <xf numFmtId="10" fontId="0" fillId="0" borderId="5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4" fontId="14" fillId="0" borderId="5" xfId="1" applyFont="1" applyBorder="1" applyAlignment="1">
      <alignment vertical="center" wrapText="1"/>
    </xf>
    <xf numFmtId="44" fontId="7" fillId="0" borderId="5" xfId="1" applyFont="1" applyBorder="1" applyAlignment="1">
      <alignment vertical="center" wrapText="1"/>
    </xf>
    <xf numFmtId="44" fontId="7" fillId="3" borderId="12" xfId="1" applyFont="1" applyFill="1" applyBorder="1" applyAlignment="1">
      <alignment vertical="center" wrapText="1"/>
    </xf>
    <xf numFmtId="44" fontId="7" fillId="0" borderId="5" xfId="1" applyFont="1" applyFill="1" applyBorder="1" applyAlignment="1">
      <alignment vertical="center" wrapText="1"/>
    </xf>
    <xf numFmtId="44" fontId="14" fillId="0" borderId="5" xfId="1" applyFont="1" applyFill="1" applyBorder="1" applyAlignment="1">
      <alignment vertical="center" wrapText="1"/>
    </xf>
    <xf numFmtId="44" fontId="14" fillId="0" borderId="8" xfId="1" applyFont="1" applyBorder="1" applyAlignment="1">
      <alignment vertical="center" wrapText="1"/>
    </xf>
    <xf numFmtId="44" fontId="14" fillId="0" borderId="8" xfId="1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4" fontId="14" fillId="0" borderId="6" xfId="1" applyFont="1" applyFill="1" applyBorder="1" applyAlignment="1">
      <alignment vertical="center" wrapText="1"/>
    </xf>
    <xf numFmtId="44" fontId="14" fillId="0" borderId="15" xfId="1" applyFont="1" applyFill="1" applyBorder="1" applyAlignment="1">
      <alignment vertical="center" wrapText="1"/>
    </xf>
    <xf numFmtId="44" fontId="14" fillId="0" borderId="34" xfId="1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3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44" fontId="0" fillId="0" borderId="5" xfId="0" applyNumberFormat="1" applyFill="1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  <xf numFmtId="0" fontId="23" fillId="0" borderId="5" xfId="0" applyFont="1" applyBorder="1" applyAlignment="1">
      <alignment vertical="center" wrapText="1"/>
    </xf>
    <xf numFmtId="10" fontId="0" fillId="0" borderId="0" xfId="0" applyNumberFormat="1" applyFill="1" applyAlignment="1">
      <alignment horizontal="center" vertical="center" wrapText="1"/>
    </xf>
    <xf numFmtId="44" fontId="0" fillId="0" borderId="0" xfId="0" applyNumberFormat="1" applyFill="1" applyAlignment="1">
      <alignment vertical="center"/>
    </xf>
    <xf numFmtId="0" fontId="25" fillId="0" borderId="0" xfId="0" applyFont="1" applyAlignment="1">
      <alignment vertical="center"/>
    </xf>
    <xf numFmtId="44" fontId="13" fillId="3" borderId="34" xfId="1" applyFont="1" applyFill="1" applyBorder="1" applyAlignment="1">
      <alignment horizontal="center" vertical="center" wrapText="1"/>
    </xf>
    <xf numFmtId="44" fontId="21" fillId="0" borderId="0" xfId="1" applyFont="1" applyAlignment="1">
      <alignment vertical="center"/>
    </xf>
    <xf numFmtId="0" fontId="13" fillId="3" borderId="7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4" fontId="0" fillId="0" borderId="0" xfId="1" applyFont="1" applyFill="1" applyAlignment="1">
      <alignment horizontal="center" vertical="center" wrapText="1"/>
    </xf>
  </cellXfs>
  <cellStyles count="6">
    <cellStyle name="Millares" xfId="5" builtinId="3"/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99FF99"/>
      <color rgb="FFF36A2D"/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IMAV%20REVISADO%203.0%20Versi&#243;n%20Ejemplo%20JIN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20 Operativo"/>
      <sheetName val="Presupuesto 2020 Estatal POA Op"/>
      <sheetName val="POA 2020 Capítulo"/>
      <sheetName val="Presupuesto 2020 Estatal 1.2"/>
      <sheetName val="FUEGO_Objeto del gasto"/>
    </sheetNames>
    <sheetDataSet>
      <sheetData sheetId="0"/>
      <sheetData sheetId="1">
        <row r="27">
          <cell r="C27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82BA-9472-4096-AC3F-DCF8237D75E1}">
  <dimension ref="A1:AB71"/>
  <sheetViews>
    <sheetView topLeftCell="I1" zoomScale="70" zoomScaleNormal="70" workbookViewId="0">
      <selection activeCell="M8" sqref="M8"/>
    </sheetView>
  </sheetViews>
  <sheetFormatPr baseColWidth="10" defaultRowHeight="14.25"/>
  <cols>
    <col min="1" max="1" width="21.75" style="114" customWidth="1"/>
    <col min="2" max="2" width="24.25" style="114" customWidth="1"/>
    <col min="3" max="3" width="21.5" style="114" customWidth="1"/>
    <col min="4" max="4" width="22.625" style="114" customWidth="1"/>
    <col min="5" max="5" width="17.875" style="114" customWidth="1"/>
    <col min="6" max="6" width="18.375" style="114" customWidth="1"/>
    <col min="7" max="7" width="17.375" style="114" customWidth="1"/>
    <col min="8" max="11" width="16.625" style="114" customWidth="1"/>
    <col min="12" max="12" width="31.5" style="114" customWidth="1"/>
    <col min="13" max="13" width="19.25" style="114" customWidth="1"/>
    <col min="14" max="14" width="21.5" style="114" customWidth="1"/>
    <col min="15" max="15" width="19.25" style="114" customWidth="1"/>
    <col min="16" max="16" width="19.625" style="114" customWidth="1"/>
    <col min="17" max="17" width="18.875" style="114" customWidth="1"/>
    <col min="18" max="18" width="17.625" style="114" customWidth="1"/>
    <col min="19" max="19" width="19.25" style="114" customWidth="1"/>
    <col min="20" max="20" width="47.25" style="63" customWidth="1"/>
    <col min="21" max="21" width="20.25" style="114" customWidth="1"/>
    <col min="22" max="22" width="26.375" style="114" customWidth="1"/>
    <col min="23" max="27" width="11" style="114"/>
    <col min="28" max="28" width="12" style="114" bestFit="1" customWidth="1"/>
    <col min="29" max="16384" width="11" style="114"/>
  </cols>
  <sheetData>
    <row r="1" spans="1:27" ht="15">
      <c r="A1" s="134" t="s">
        <v>336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27" ht="15">
      <c r="A2" s="135" t="s">
        <v>41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03"/>
      <c r="W2" s="103"/>
      <c r="X2" s="103"/>
      <c r="Y2" s="103"/>
      <c r="Z2" s="103"/>
      <c r="AA2" s="103"/>
    </row>
    <row r="3" spans="1:27" ht="15">
      <c r="A3" s="136" t="s">
        <v>3</v>
      </c>
      <c r="B3" s="136" t="s">
        <v>4</v>
      </c>
      <c r="C3" s="136" t="s">
        <v>5</v>
      </c>
      <c r="D3" s="136" t="s">
        <v>6</v>
      </c>
      <c r="E3" s="136" t="s">
        <v>7</v>
      </c>
      <c r="F3" s="136" t="s">
        <v>8</v>
      </c>
      <c r="G3" s="136" t="s">
        <v>9</v>
      </c>
      <c r="H3" s="136" t="s">
        <v>10</v>
      </c>
      <c r="I3" s="136"/>
      <c r="J3" s="136"/>
      <c r="K3" s="136"/>
      <c r="L3" s="136" t="s">
        <v>11</v>
      </c>
      <c r="M3" s="136" t="s">
        <v>208</v>
      </c>
      <c r="N3" s="136"/>
      <c r="O3" s="136"/>
      <c r="P3" s="136"/>
      <c r="Q3" s="136" t="s">
        <v>12</v>
      </c>
      <c r="R3" s="136"/>
      <c r="S3" s="136" t="s">
        <v>13</v>
      </c>
      <c r="T3" s="139" t="s">
        <v>265</v>
      </c>
      <c r="U3" s="136" t="s">
        <v>14</v>
      </c>
      <c r="V3" s="137" t="s">
        <v>92</v>
      </c>
    </row>
    <row r="4" spans="1:27" ht="30">
      <c r="A4" s="136"/>
      <c r="B4" s="136"/>
      <c r="C4" s="136"/>
      <c r="D4" s="136"/>
      <c r="E4" s="136"/>
      <c r="F4" s="136"/>
      <c r="G4" s="136"/>
      <c r="H4" s="102" t="s">
        <v>15</v>
      </c>
      <c r="I4" s="102" t="s">
        <v>16</v>
      </c>
      <c r="J4" s="102" t="s">
        <v>17</v>
      </c>
      <c r="K4" s="102" t="s">
        <v>18</v>
      </c>
      <c r="L4" s="136"/>
      <c r="M4" s="102" t="s">
        <v>15</v>
      </c>
      <c r="N4" s="102" t="s">
        <v>16</v>
      </c>
      <c r="O4" s="102" t="s">
        <v>17</v>
      </c>
      <c r="P4" s="102" t="s">
        <v>18</v>
      </c>
      <c r="Q4" s="102" t="s">
        <v>19</v>
      </c>
      <c r="R4" s="102" t="s">
        <v>20</v>
      </c>
      <c r="S4" s="136"/>
      <c r="T4" s="139"/>
      <c r="U4" s="136"/>
      <c r="V4" s="137"/>
    </row>
    <row r="5" spans="1:27" s="63" customFormat="1" ht="42.75">
      <c r="A5" s="138" t="s">
        <v>21</v>
      </c>
      <c r="B5" s="138" t="s">
        <v>22</v>
      </c>
      <c r="C5" s="138" t="s">
        <v>23</v>
      </c>
      <c r="D5" s="101" t="s">
        <v>29</v>
      </c>
      <c r="E5" s="101" t="s">
        <v>30</v>
      </c>
      <c r="F5" s="101" t="s">
        <v>31</v>
      </c>
      <c r="G5" s="101" t="s">
        <v>32</v>
      </c>
      <c r="H5" s="88">
        <f>M5/$Q$61</f>
        <v>0</v>
      </c>
      <c r="I5" s="88">
        <f t="shared" ref="I5:K5" si="0">N5/$Q$61</f>
        <v>0</v>
      </c>
      <c r="J5" s="88">
        <f t="shared" si="0"/>
        <v>0</v>
      </c>
      <c r="K5" s="88">
        <f t="shared" si="0"/>
        <v>1.8031976842458709E-2</v>
      </c>
      <c r="L5" s="101" t="s">
        <v>26</v>
      </c>
      <c r="M5" s="91">
        <v>0</v>
      </c>
      <c r="N5" s="91">
        <v>0</v>
      </c>
      <c r="O5" s="91">
        <v>0</v>
      </c>
      <c r="P5" s="91">
        <v>65000</v>
      </c>
      <c r="Q5" s="81">
        <f t="shared" ref="Q5:Q31" si="1">SUM(M5:P5)</f>
        <v>65000</v>
      </c>
      <c r="R5" s="91">
        <v>0</v>
      </c>
      <c r="S5" s="101">
        <v>3311</v>
      </c>
      <c r="T5" s="101" t="s">
        <v>266</v>
      </c>
      <c r="U5" s="101" t="s">
        <v>33</v>
      </c>
      <c r="V5" s="101"/>
    </row>
    <row r="6" spans="1:27" s="63" customFormat="1">
      <c r="A6" s="138"/>
      <c r="B6" s="138"/>
      <c r="C6" s="138"/>
      <c r="D6" s="138" t="s">
        <v>27</v>
      </c>
      <c r="E6" s="138" t="s">
        <v>34</v>
      </c>
      <c r="F6" s="138" t="s">
        <v>35</v>
      </c>
      <c r="G6" s="138" t="s">
        <v>36</v>
      </c>
      <c r="H6" s="88">
        <f t="shared" ref="H6:H60" si="2">M6/$Q$61</f>
        <v>1.6644901700731114E-3</v>
      </c>
      <c r="I6" s="88">
        <f t="shared" ref="I6:I60" si="3">N6/$Q$61</f>
        <v>1.3315921360584891E-2</v>
      </c>
      <c r="J6" s="88">
        <f t="shared" ref="J6:J60" si="4">O6/$Q$61</f>
        <v>3.3289803401462229E-3</v>
      </c>
      <c r="K6" s="88">
        <f t="shared" ref="K6:K60" si="5">P6/$Q$61</f>
        <v>1.6644901700731114E-3</v>
      </c>
      <c r="L6" s="101" t="s">
        <v>26</v>
      </c>
      <c r="M6" s="62">
        <f>'Presupuesto 2020 Estatal POA Op'!C32</f>
        <v>6000</v>
      </c>
      <c r="N6" s="62">
        <f>'Presupuesto 2020 Estatal POA Op'!D32</f>
        <v>48000</v>
      </c>
      <c r="O6" s="62">
        <f>'Presupuesto 2020 Estatal POA Op'!E32</f>
        <v>12000</v>
      </c>
      <c r="P6" s="62">
        <f>'Presupuesto 2020 Estatal POA Op'!F32</f>
        <v>6000</v>
      </c>
      <c r="Q6" s="62">
        <f>'Presupuesto 2020 Estatal POA Op'!G32</f>
        <v>72000</v>
      </c>
      <c r="R6" s="62">
        <v>0</v>
      </c>
      <c r="S6" s="101">
        <v>3551</v>
      </c>
      <c r="T6" s="86" t="s">
        <v>306</v>
      </c>
      <c r="U6" s="138" t="s">
        <v>62</v>
      </c>
      <c r="V6" s="138"/>
    </row>
    <row r="7" spans="1:27" s="63" customFormat="1" ht="28.5">
      <c r="A7" s="138"/>
      <c r="B7" s="138"/>
      <c r="C7" s="138"/>
      <c r="D7" s="138"/>
      <c r="E7" s="138"/>
      <c r="F7" s="138"/>
      <c r="G7" s="138"/>
      <c r="H7" s="88">
        <f t="shared" si="2"/>
        <v>0</v>
      </c>
      <c r="I7" s="88">
        <f t="shared" si="3"/>
        <v>0</v>
      </c>
      <c r="J7" s="88">
        <f t="shared" si="4"/>
        <v>1.5112902174045539E-2</v>
      </c>
      <c r="K7" s="88">
        <f t="shared" si="5"/>
        <v>7.5564496999476283E-3</v>
      </c>
      <c r="L7" s="101" t="s">
        <v>26</v>
      </c>
      <c r="M7" s="62">
        <v>0</v>
      </c>
      <c r="N7" s="62">
        <v>0</v>
      </c>
      <c r="O7" s="62">
        <v>54477.59</v>
      </c>
      <c r="P7" s="62">
        <v>27238.79</v>
      </c>
      <c r="Q7" s="62">
        <f>SUBTOTAL(9,O7:P7)</f>
        <v>81716.38</v>
      </c>
      <c r="R7" s="62"/>
      <c r="S7" s="101">
        <v>3391</v>
      </c>
      <c r="T7" s="86" t="s">
        <v>322</v>
      </c>
      <c r="U7" s="138"/>
      <c r="V7" s="138"/>
    </row>
    <row r="8" spans="1:27" s="63" customFormat="1">
      <c r="A8" s="138"/>
      <c r="B8" s="138"/>
      <c r="C8" s="138"/>
      <c r="D8" s="138"/>
      <c r="E8" s="138"/>
      <c r="F8" s="138"/>
      <c r="G8" s="138"/>
      <c r="H8" s="88">
        <f t="shared" si="2"/>
        <v>8.3224508503655572E-4</v>
      </c>
      <c r="I8" s="88">
        <f t="shared" si="3"/>
        <v>8.3224508503655572E-4</v>
      </c>
      <c r="J8" s="88">
        <f t="shared" si="4"/>
        <v>0</v>
      </c>
      <c r="K8" s="88">
        <f t="shared" si="5"/>
        <v>0</v>
      </c>
      <c r="L8" s="101" t="s">
        <v>26</v>
      </c>
      <c r="M8" s="62">
        <f>'Presupuesto 2020 Estatal POA Op'!C33</f>
        <v>3000</v>
      </c>
      <c r="N8" s="62">
        <f>'Presupuesto 2020 Estatal POA Op'!D33</f>
        <v>3000</v>
      </c>
      <c r="O8" s="62">
        <f>'Presupuesto 2020 Estatal POA Op'!E33</f>
        <v>0</v>
      </c>
      <c r="P8" s="62">
        <f>'Presupuesto 2020 Estatal POA Op'!F33</f>
        <v>0</v>
      </c>
      <c r="Q8" s="62">
        <f>'Presupuesto 2020 Estatal POA Op'!G33</f>
        <v>6000</v>
      </c>
      <c r="R8" s="62"/>
      <c r="S8" s="101">
        <v>3571</v>
      </c>
      <c r="T8" s="101" t="s">
        <v>267</v>
      </c>
      <c r="U8" s="138"/>
      <c r="V8" s="138"/>
    </row>
    <row r="9" spans="1:27" s="63" customFormat="1">
      <c r="A9" s="138"/>
      <c r="B9" s="138"/>
      <c r="C9" s="138"/>
      <c r="D9" s="138"/>
      <c r="E9" s="138"/>
      <c r="F9" s="138"/>
      <c r="G9" s="138"/>
      <c r="H9" s="88">
        <f t="shared" si="2"/>
        <v>4.1612254251827786E-4</v>
      </c>
      <c r="I9" s="88">
        <f t="shared" si="3"/>
        <v>4.1612254251827786E-4</v>
      </c>
      <c r="J9" s="88">
        <f t="shared" si="4"/>
        <v>4.1612254251827786E-4</v>
      </c>
      <c r="K9" s="88">
        <f t="shared" si="5"/>
        <v>4.1612254251827786E-4</v>
      </c>
      <c r="L9" s="101" t="s">
        <v>26</v>
      </c>
      <c r="M9" s="62">
        <f>'Presupuesto 2020 Estatal POA Op'!C29</f>
        <v>1500</v>
      </c>
      <c r="N9" s="62">
        <f>'Presupuesto 2020 Estatal POA Op'!D29</f>
        <v>1500</v>
      </c>
      <c r="O9" s="62">
        <f>'Presupuesto 2020 Estatal POA Op'!E29</f>
        <v>1500</v>
      </c>
      <c r="P9" s="62">
        <f>'Presupuesto 2020 Estatal POA Op'!F29</f>
        <v>1500</v>
      </c>
      <c r="Q9" s="62">
        <f>'Presupuesto 2020 Estatal POA Op'!G29</f>
        <v>6000</v>
      </c>
      <c r="R9" s="62"/>
      <c r="S9" s="101">
        <v>3411</v>
      </c>
      <c r="T9" s="101" t="s">
        <v>268</v>
      </c>
      <c r="U9" s="138"/>
      <c r="V9" s="138"/>
    </row>
    <row r="10" spans="1:27" s="63" customFormat="1" ht="28.5">
      <c r="A10" s="138"/>
      <c r="B10" s="138"/>
      <c r="C10" s="138"/>
      <c r="D10" s="138"/>
      <c r="E10" s="138"/>
      <c r="F10" s="138"/>
      <c r="G10" s="138"/>
      <c r="H10" s="88">
        <f t="shared" si="2"/>
        <v>9.126954432567561E-4</v>
      </c>
      <c r="I10" s="88">
        <f t="shared" si="3"/>
        <v>6.9353757086379648E-4</v>
      </c>
      <c r="J10" s="88">
        <f t="shared" si="4"/>
        <v>4.1057424195136754E-3</v>
      </c>
      <c r="K10" s="88">
        <f t="shared" si="5"/>
        <v>0</v>
      </c>
      <c r="L10" s="101" t="s">
        <v>26</v>
      </c>
      <c r="M10" s="62">
        <f>'Presupuesto 2020 Estatal POA Op'!C23</f>
        <v>3290</v>
      </c>
      <c r="N10" s="62">
        <f>'Presupuesto 2020 Estatal POA Op'!D23</f>
        <v>2500</v>
      </c>
      <c r="O10" s="62">
        <f>'Presupuesto 2020 Estatal POA Op'!E23</f>
        <v>14800</v>
      </c>
      <c r="P10" s="62">
        <f>'Presupuesto 2020 Estatal POA Op'!F23</f>
        <v>0</v>
      </c>
      <c r="Q10" s="62">
        <f>'Presupuesto 2020 Estatal POA Op'!G23</f>
        <v>20590</v>
      </c>
      <c r="R10" s="62"/>
      <c r="S10" s="101">
        <v>3271</v>
      </c>
      <c r="T10" s="101" t="s">
        <v>276</v>
      </c>
      <c r="U10" s="138"/>
      <c r="V10" s="138"/>
    </row>
    <row r="11" spans="1:27" s="63" customFormat="1">
      <c r="A11" s="138"/>
      <c r="B11" s="138"/>
      <c r="C11" s="138"/>
      <c r="D11" s="138"/>
      <c r="E11" s="138"/>
      <c r="F11" s="138"/>
      <c r="G11" s="138"/>
      <c r="H11" s="88">
        <f t="shared" si="2"/>
        <v>5.5483005669103714E-4</v>
      </c>
      <c r="I11" s="88">
        <f t="shared" si="3"/>
        <v>1.1096601133820743E-3</v>
      </c>
      <c r="J11" s="88">
        <f t="shared" si="4"/>
        <v>5.5483005669103714E-4</v>
      </c>
      <c r="K11" s="88">
        <f t="shared" si="5"/>
        <v>1.1096601133820743E-3</v>
      </c>
      <c r="L11" s="101" t="s">
        <v>26</v>
      </c>
      <c r="M11" s="62">
        <f>'Presupuesto 2020 Estatal POA Op'!C18</f>
        <v>2000</v>
      </c>
      <c r="N11" s="62">
        <f>'Presupuesto 2020 Estatal POA Op'!D18</f>
        <v>4000</v>
      </c>
      <c r="O11" s="62">
        <f>'Presupuesto 2020 Estatal POA Op'!E18</f>
        <v>2000</v>
      </c>
      <c r="P11" s="62">
        <f>'Presupuesto 2020 Estatal POA Op'!F18</f>
        <v>4000</v>
      </c>
      <c r="Q11" s="62">
        <f>'Presupuesto 2020 Estatal POA Op'!G18</f>
        <v>12000</v>
      </c>
      <c r="R11" s="62"/>
      <c r="S11" s="101">
        <v>3111</v>
      </c>
      <c r="T11" s="101" t="s">
        <v>269</v>
      </c>
      <c r="U11" s="138"/>
      <c r="V11" s="138"/>
    </row>
    <row r="12" spans="1:27" s="63" customFormat="1">
      <c r="A12" s="138"/>
      <c r="B12" s="138"/>
      <c r="C12" s="138"/>
      <c r="D12" s="138"/>
      <c r="E12" s="138"/>
      <c r="F12" s="138"/>
      <c r="G12" s="138"/>
      <c r="H12" s="88">
        <f t="shared" si="2"/>
        <v>5.8201672946889803E-4</v>
      </c>
      <c r="I12" s="88">
        <f t="shared" si="3"/>
        <v>3.3206578892958576E-4</v>
      </c>
      <c r="J12" s="88">
        <f t="shared" si="4"/>
        <v>3.3206578892958576E-4</v>
      </c>
      <c r="K12" s="88">
        <f t="shared" si="5"/>
        <v>3.3206578892958576E-4</v>
      </c>
      <c r="L12" s="101" t="s">
        <v>26</v>
      </c>
      <c r="M12" s="62">
        <f>'Presupuesto 2020 Estatal POA Op'!C19</f>
        <v>2098</v>
      </c>
      <c r="N12" s="62">
        <f>'Presupuesto 2020 Estatal POA Op'!D19</f>
        <v>1197</v>
      </c>
      <c r="O12" s="62">
        <f>'Presupuesto 2020 Estatal POA Op'!E19</f>
        <v>1197</v>
      </c>
      <c r="P12" s="62">
        <f>'Presupuesto 2020 Estatal POA Op'!F19</f>
        <v>1197</v>
      </c>
      <c r="Q12" s="62">
        <f>'Presupuesto 2020 Estatal POA Op'!G19</f>
        <v>5689</v>
      </c>
      <c r="R12" s="62"/>
      <c r="S12" s="101">
        <v>3141</v>
      </c>
      <c r="T12" s="101" t="s">
        <v>270</v>
      </c>
      <c r="U12" s="138"/>
      <c r="V12" s="138"/>
    </row>
    <row r="13" spans="1:27" s="63" customFormat="1">
      <c r="A13" s="138"/>
      <c r="B13" s="138"/>
      <c r="C13" s="138"/>
      <c r="D13" s="138"/>
      <c r="E13" s="138"/>
      <c r="F13" s="138"/>
      <c r="G13" s="138"/>
      <c r="H13" s="88">
        <f t="shared" si="2"/>
        <v>0</v>
      </c>
      <c r="I13" s="88">
        <f t="shared" si="3"/>
        <v>0</v>
      </c>
      <c r="J13" s="88">
        <f t="shared" si="4"/>
        <v>4.1612254251827789E-3</v>
      </c>
      <c r="K13" s="88">
        <f t="shared" si="5"/>
        <v>0</v>
      </c>
      <c r="L13" s="101" t="s">
        <v>26</v>
      </c>
      <c r="M13" s="62">
        <f>'Presupuesto 2020 Estatal POA Op'!C45</f>
        <v>0</v>
      </c>
      <c r="N13" s="62">
        <f>'Presupuesto 2020 Estatal POA Op'!D45</f>
        <v>0</v>
      </c>
      <c r="O13" s="62">
        <f>'Presupuesto 2020 Estatal POA Op'!E45</f>
        <v>15000</v>
      </c>
      <c r="P13" s="62">
        <f>'Presupuesto 2020 Estatal POA Op'!F45</f>
        <v>0</v>
      </c>
      <c r="Q13" s="62">
        <f>'Presupuesto 2020 Estatal POA Op'!G45</f>
        <v>15000</v>
      </c>
      <c r="R13" s="62"/>
      <c r="S13" s="101">
        <v>5111</v>
      </c>
      <c r="T13" s="101" t="s">
        <v>271</v>
      </c>
      <c r="U13" s="138"/>
      <c r="V13" s="138"/>
    </row>
    <row r="14" spans="1:27" s="63" customFormat="1">
      <c r="A14" s="138"/>
      <c r="B14" s="138"/>
      <c r="C14" s="138"/>
      <c r="D14" s="138"/>
      <c r="E14" s="138"/>
      <c r="F14" s="138"/>
      <c r="G14" s="138"/>
      <c r="H14" s="88">
        <f t="shared" si="2"/>
        <v>3.8949069979710811E-4</v>
      </c>
      <c r="I14" s="88">
        <f t="shared" si="3"/>
        <v>0</v>
      </c>
      <c r="J14" s="88">
        <f t="shared" si="4"/>
        <v>0</v>
      </c>
      <c r="K14" s="88">
        <f t="shared" si="5"/>
        <v>0</v>
      </c>
      <c r="L14" s="101" t="s">
        <v>26</v>
      </c>
      <c r="M14" s="62">
        <f>'Presupuesto 2020 Estatal POA Op'!C42</f>
        <v>1404</v>
      </c>
      <c r="N14" s="62">
        <f>'Presupuesto 2020 Estatal POA Op'!D42</f>
        <v>0</v>
      </c>
      <c r="O14" s="62">
        <f>'Presupuesto 2020 Estatal POA Op'!E42</f>
        <v>0</v>
      </c>
      <c r="P14" s="62">
        <f>'Presupuesto 2020 Estatal POA Op'!F42</f>
        <v>0</v>
      </c>
      <c r="Q14" s="62">
        <f>'Presupuesto 2020 Estatal POA Op'!G42</f>
        <v>1404</v>
      </c>
      <c r="R14" s="62"/>
      <c r="S14" s="101">
        <v>3921</v>
      </c>
      <c r="T14" s="101" t="s">
        <v>272</v>
      </c>
      <c r="U14" s="138"/>
      <c r="V14" s="138"/>
    </row>
    <row r="15" spans="1:27" s="63" customFormat="1">
      <c r="A15" s="138"/>
      <c r="B15" s="138"/>
      <c r="C15" s="138"/>
      <c r="D15" s="138"/>
      <c r="E15" s="138"/>
      <c r="F15" s="138"/>
      <c r="G15" s="138"/>
      <c r="H15" s="88">
        <f t="shared" si="2"/>
        <v>1.0819186105475226E-3</v>
      </c>
      <c r="I15" s="88">
        <f t="shared" si="3"/>
        <v>1.222845444947046E-3</v>
      </c>
      <c r="J15" s="88">
        <f t="shared" si="4"/>
        <v>0</v>
      </c>
      <c r="K15" s="88">
        <f t="shared" si="5"/>
        <v>0</v>
      </c>
      <c r="L15" s="101" t="s">
        <v>26</v>
      </c>
      <c r="M15" s="62">
        <f>'Presupuesto 2020 Estatal POA Op'!C20</f>
        <v>3900</v>
      </c>
      <c r="N15" s="62">
        <f>'Presupuesto 2020 Estatal POA Op'!D20</f>
        <v>4408</v>
      </c>
      <c r="O15" s="62">
        <f>'Presupuesto 2020 Estatal POA Op'!E20</f>
        <v>0</v>
      </c>
      <c r="P15" s="62">
        <f>'Presupuesto 2020 Estatal POA Op'!F20</f>
        <v>0</v>
      </c>
      <c r="Q15" s="62">
        <f>'Presupuesto 2020 Estatal POA Op'!G20</f>
        <v>8308</v>
      </c>
      <c r="R15" s="62"/>
      <c r="S15" s="101">
        <v>3171</v>
      </c>
      <c r="T15" s="101" t="s">
        <v>273</v>
      </c>
      <c r="U15" s="138"/>
      <c r="V15" s="138"/>
    </row>
    <row r="16" spans="1:27" s="63" customFormat="1">
      <c r="A16" s="138"/>
      <c r="B16" s="138"/>
      <c r="C16" s="138"/>
      <c r="D16" s="138"/>
      <c r="E16" s="138"/>
      <c r="F16" s="138"/>
      <c r="G16" s="138"/>
      <c r="H16" s="88">
        <f t="shared" si="2"/>
        <v>0</v>
      </c>
      <c r="I16" s="88">
        <f t="shared" si="3"/>
        <v>0</v>
      </c>
      <c r="J16" s="88">
        <f t="shared" si="4"/>
        <v>0</v>
      </c>
      <c r="K16" s="88">
        <f t="shared" si="5"/>
        <v>5.2708855385648533E-2</v>
      </c>
      <c r="L16" s="101" t="s">
        <v>26</v>
      </c>
      <c r="M16" s="62">
        <f>'Presupuesto 2020 Estatal POA Op'!C36</f>
        <v>0</v>
      </c>
      <c r="N16" s="62">
        <f>'Presupuesto 2020 Estatal POA Op'!D36</f>
        <v>0</v>
      </c>
      <c r="O16" s="62">
        <f>'Presupuesto 2020 Estatal POA Op'!E36</f>
        <v>0</v>
      </c>
      <c r="P16" s="62">
        <f>'Presupuesto 2020 Estatal POA Op'!F36</f>
        <v>190000</v>
      </c>
      <c r="Q16" s="62">
        <f>'Presupuesto 2020 Estatal POA Op'!G36</f>
        <v>190000</v>
      </c>
      <c r="R16" s="62"/>
      <c r="S16" s="101">
        <v>3631</v>
      </c>
      <c r="T16" s="101" t="s">
        <v>277</v>
      </c>
      <c r="U16" s="138"/>
      <c r="V16" s="138"/>
    </row>
    <row r="17" spans="1:28" s="63" customFormat="1" ht="28.5">
      <c r="A17" s="138"/>
      <c r="B17" s="138"/>
      <c r="C17" s="138"/>
      <c r="D17" s="138"/>
      <c r="E17" s="138"/>
      <c r="F17" s="138"/>
      <c r="G17" s="138"/>
      <c r="H17" s="88">
        <f t="shared" si="2"/>
        <v>9.7095259920931508E-3</v>
      </c>
      <c r="I17" s="88">
        <f t="shared" si="3"/>
        <v>0</v>
      </c>
      <c r="J17" s="88">
        <f t="shared" si="4"/>
        <v>0</v>
      </c>
      <c r="K17" s="88">
        <f t="shared" si="5"/>
        <v>0</v>
      </c>
      <c r="L17" s="101" t="s">
        <v>26</v>
      </c>
      <c r="M17" s="62">
        <f>'Presupuesto 2020 Estatal POA Op'!C13</f>
        <v>35000</v>
      </c>
      <c r="N17" s="62">
        <f>'Presupuesto 2020 Estatal POA Op'!D13</f>
        <v>0</v>
      </c>
      <c r="O17" s="62">
        <f>'Presupuesto 2020 Estatal POA Op'!E13</f>
        <v>0</v>
      </c>
      <c r="P17" s="62">
        <f>'Presupuesto 2020 Estatal POA Op'!F13</f>
        <v>0</v>
      </c>
      <c r="Q17" s="62">
        <f>'Presupuesto 2020 Estatal POA Op'!G13</f>
        <v>35000</v>
      </c>
      <c r="R17" s="62"/>
      <c r="S17" s="101">
        <v>2451</v>
      </c>
      <c r="T17" s="101" t="s">
        <v>278</v>
      </c>
      <c r="U17" s="138"/>
      <c r="V17" s="138"/>
    </row>
    <row r="18" spans="1:28" s="63" customFormat="1">
      <c r="A18" s="138"/>
      <c r="B18" s="138"/>
      <c r="C18" s="138"/>
      <c r="D18" s="138"/>
      <c r="E18" s="138"/>
      <c r="F18" s="138"/>
      <c r="G18" s="138"/>
      <c r="H18" s="88">
        <f t="shared" si="2"/>
        <v>6.2418381377741684E-3</v>
      </c>
      <c r="I18" s="88">
        <f t="shared" si="3"/>
        <v>6.2418381377741684E-3</v>
      </c>
      <c r="J18" s="88">
        <f t="shared" si="4"/>
        <v>6.2418381377741684E-3</v>
      </c>
      <c r="K18" s="88">
        <f t="shared" si="5"/>
        <v>6.2418381377741684E-3</v>
      </c>
      <c r="L18" s="101" t="s">
        <v>26</v>
      </c>
      <c r="M18" s="62">
        <f>'Presupuesto 2020 Estatal POA Op'!C22</f>
        <v>22500</v>
      </c>
      <c r="N18" s="62">
        <f>'Presupuesto 2020 Estatal POA Op'!D22</f>
        <v>22500</v>
      </c>
      <c r="O18" s="62">
        <f>'Presupuesto 2020 Estatal POA Op'!E22</f>
        <v>22500</v>
      </c>
      <c r="P18" s="62">
        <f>'Presupuesto 2020 Estatal POA Op'!F22</f>
        <v>22500</v>
      </c>
      <c r="Q18" s="62">
        <f>'Presupuesto 2020 Estatal POA Op'!G22</f>
        <v>90000</v>
      </c>
      <c r="R18" s="62"/>
      <c r="S18" s="101">
        <v>3221</v>
      </c>
      <c r="T18" s="101" t="s">
        <v>279</v>
      </c>
      <c r="U18" s="138"/>
      <c r="V18" s="138"/>
    </row>
    <row r="19" spans="1:28" s="63" customFormat="1">
      <c r="A19" s="138"/>
      <c r="B19" s="138"/>
      <c r="C19" s="138"/>
      <c r="D19" s="138"/>
      <c r="E19" s="138"/>
      <c r="F19" s="138"/>
      <c r="G19" s="138"/>
      <c r="H19" s="88">
        <f t="shared" si="2"/>
        <v>0</v>
      </c>
      <c r="I19" s="88">
        <f t="shared" si="3"/>
        <v>0</v>
      </c>
      <c r="J19" s="88">
        <f t="shared" si="4"/>
        <v>0</v>
      </c>
      <c r="K19" s="88">
        <f t="shared" si="5"/>
        <v>6.3805456519469275E-3</v>
      </c>
      <c r="L19" s="101" t="s">
        <v>26</v>
      </c>
      <c r="M19" s="62">
        <f>'Presupuesto 2020 Estatal POA Op'!C30</f>
        <v>0</v>
      </c>
      <c r="N19" s="62">
        <f>'Presupuesto 2020 Estatal POA Op'!D30</f>
        <v>0</v>
      </c>
      <c r="O19" s="62">
        <f>'Presupuesto 2020 Estatal POA Op'!E30</f>
        <v>0</v>
      </c>
      <c r="P19" s="62">
        <f>'Presupuesto 2020 Estatal POA Op'!F30</f>
        <v>23000</v>
      </c>
      <c r="Q19" s="62">
        <f>'Presupuesto 2020 Estatal POA Op'!G30</f>
        <v>23000</v>
      </c>
      <c r="R19" s="62"/>
      <c r="S19" s="101">
        <v>3451</v>
      </c>
      <c r="T19" s="101" t="s">
        <v>296</v>
      </c>
      <c r="U19" s="138"/>
      <c r="V19" s="138"/>
    </row>
    <row r="20" spans="1:28" s="63" customFormat="1" ht="28.5">
      <c r="A20" s="138"/>
      <c r="B20" s="138"/>
      <c r="C20" s="138"/>
      <c r="D20" s="138"/>
      <c r="E20" s="138"/>
      <c r="F20" s="138"/>
      <c r="G20" s="138"/>
      <c r="H20" s="88">
        <f t="shared" si="2"/>
        <v>0</v>
      </c>
      <c r="I20" s="88">
        <f t="shared" si="3"/>
        <v>1.9419051984186302E-2</v>
      </c>
      <c r="J20" s="88">
        <f t="shared" si="4"/>
        <v>0</v>
      </c>
      <c r="K20" s="88">
        <f t="shared" si="5"/>
        <v>0</v>
      </c>
      <c r="L20" s="101" t="s">
        <v>26</v>
      </c>
      <c r="M20" s="62">
        <f>'Presupuesto 2020 Estatal POA Op'!C46</f>
        <v>0</v>
      </c>
      <c r="N20" s="62">
        <f>'Presupuesto 2020 Estatal POA Op'!D46</f>
        <v>70000</v>
      </c>
      <c r="O20" s="62">
        <f>'Presupuesto 2020 Estatal POA Op'!E46</f>
        <v>0</v>
      </c>
      <c r="P20" s="62">
        <f>'Presupuesto 2020 Estatal POA Op'!F46</f>
        <v>0</v>
      </c>
      <c r="Q20" s="62">
        <f>'Presupuesto 2020 Estatal POA Op'!G46</f>
        <v>70000</v>
      </c>
      <c r="R20" s="62"/>
      <c r="S20" s="101">
        <v>5191</v>
      </c>
      <c r="T20" s="101" t="s">
        <v>298</v>
      </c>
      <c r="U20" s="138"/>
      <c r="V20" s="138"/>
    </row>
    <row r="21" spans="1:28" s="63" customFormat="1">
      <c r="A21" s="138"/>
      <c r="B21" s="138"/>
      <c r="C21" s="138"/>
      <c r="D21" s="138"/>
      <c r="E21" s="138"/>
      <c r="F21" s="138"/>
      <c r="G21" s="138"/>
      <c r="H21" s="88">
        <f t="shared" si="2"/>
        <v>0</v>
      </c>
      <c r="I21" s="88">
        <f t="shared" si="3"/>
        <v>4.1612254251827789E-3</v>
      </c>
      <c r="J21" s="88">
        <f t="shared" si="4"/>
        <v>5.5483005669103719E-3</v>
      </c>
      <c r="K21" s="88">
        <f t="shared" si="5"/>
        <v>0</v>
      </c>
      <c r="L21" s="101" t="s">
        <v>26</v>
      </c>
      <c r="M21" s="62">
        <f>'Presupuesto 2020 Estatal POA Op'!C6</f>
        <v>0</v>
      </c>
      <c r="N21" s="62">
        <f>'Presupuesto 2020 Estatal POA Op'!D6</f>
        <v>15000</v>
      </c>
      <c r="O21" s="62">
        <f>'Presupuesto 2020 Estatal POA Op'!E6</f>
        <v>20000</v>
      </c>
      <c r="P21" s="62">
        <f>'Presupuesto 2020 Estatal POA Op'!F6</f>
        <v>0</v>
      </c>
      <c r="Q21" s="62">
        <f>'Presupuesto 2020 Estatal POA Op'!G6</f>
        <v>35000</v>
      </c>
      <c r="R21" s="62"/>
      <c r="S21" s="101">
        <v>2111</v>
      </c>
      <c r="T21" s="101" t="s">
        <v>323</v>
      </c>
      <c r="U21" s="138"/>
      <c r="V21" s="138"/>
    </row>
    <row r="22" spans="1:28" s="63" customFormat="1">
      <c r="A22" s="138"/>
      <c r="B22" s="138"/>
      <c r="C22" s="138"/>
      <c r="D22" s="138"/>
      <c r="E22" s="138"/>
      <c r="F22" s="138"/>
      <c r="G22" s="138"/>
      <c r="H22" s="88">
        <f t="shared" si="2"/>
        <v>0</v>
      </c>
      <c r="I22" s="88">
        <f t="shared" si="3"/>
        <v>5.5483005669103714E-4</v>
      </c>
      <c r="J22" s="88">
        <f t="shared" si="4"/>
        <v>5.5483005669103714E-4</v>
      </c>
      <c r="K22" s="88">
        <f t="shared" si="5"/>
        <v>0</v>
      </c>
      <c r="L22" s="101" t="s">
        <v>26</v>
      </c>
      <c r="M22" s="62">
        <f>'Presupuesto 2020 Estatal POA Op'!C7</f>
        <v>0</v>
      </c>
      <c r="N22" s="62">
        <f>'Presupuesto 2020 Estatal POA Op'!D7</f>
        <v>2000</v>
      </c>
      <c r="O22" s="62">
        <f>'Presupuesto 2020 Estatal POA Op'!E7</f>
        <v>2000</v>
      </c>
      <c r="P22" s="62">
        <f>'Presupuesto 2020 Estatal POA Op'!F7</f>
        <v>0</v>
      </c>
      <c r="Q22" s="62">
        <f>'Presupuesto 2020 Estatal POA Op'!G7</f>
        <v>4000</v>
      </c>
      <c r="R22" s="62"/>
      <c r="S22" s="101">
        <v>2161</v>
      </c>
      <c r="T22" s="101" t="s">
        <v>324</v>
      </c>
      <c r="U22" s="138"/>
      <c r="V22" s="138"/>
    </row>
    <row r="23" spans="1:28" s="63" customFormat="1">
      <c r="A23" s="138"/>
      <c r="B23" s="138"/>
      <c r="C23" s="138"/>
      <c r="D23" s="138"/>
      <c r="E23" s="138"/>
      <c r="F23" s="138"/>
      <c r="G23" s="138"/>
      <c r="H23" s="88">
        <f t="shared" si="2"/>
        <v>0</v>
      </c>
      <c r="I23" s="88">
        <f t="shared" si="3"/>
        <v>0</v>
      </c>
      <c r="J23" s="88">
        <f t="shared" si="4"/>
        <v>1.387075141727593E-3</v>
      </c>
      <c r="K23" s="88">
        <f t="shared" si="5"/>
        <v>0</v>
      </c>
      <c r="L23" s="101" t="s">
        <v>26</v>
      </c>
      <c r="M23" s="62">
        <f>'Presupuesto 2020 Estatal POA Op'!C35</f>
        <v>0</v>
      </c>
      <c r="N23" s="62">
        <f>'Presupuesto 2020 Estatal POA Op'!D35</f>
        <v>0</v>
      </c>
      <c r="O23" s="62">
        <f>'Presupuesto 2020 Estatal POA Op'!E35</f>
        <v>5000</v>
      </c>
      <c r="P23" s="62">
        <f>'Presupuesto 2020 Estatal POA Op'!F35</f>
        <v>0</v>
      </c>
      <c r="Q23" s="62">
        <f>'Presupuesto 2020 Estatal POA Op'!G35</f>
        <v>5000</v>
      </c>
      <c r="R23" s="62"/>
      <c r="S23" s="101">
        <v>3611</v>
      </c>
      <c r="T23" s="101" t="s">
        <v>325</v>
      </c>
      <c r="U23" s="138"/>
      <c r="V23" s="138"/>
    </row>
    <row r="24" spans="1:28" s="63" customFormat="1" ht="28.5">
      <c r="A24" s="138"/>
      <c r="B24" s="138"/>
      <c r="C24" s="138"/>
      <c r="D24" s="138"/>
      <c r="E24" s="138"/>
      <c r="F24" s="138"/>
      <c r="G24" s="138"/>
      <c r="H24" s="88">
        <f t="shared" si="2"/>
        <v>0</v>
      </c>
      <c r="I24" s="88">
        <f t="shared" si="3"/>
        <v>7.2127907369834831E-3</v>
      </c>
      <c r="J24" s="88">
        <f t="shared" si="4"/>
        <v>0</v>
      </c>
      <c r="K24" s="88">
        <f t="shared" si="5"/>
        <v>0</v>
      </c>
      <c r="L24" s="101" t="s">
        <v>26</v>
      </c>
      <c r="M24" s="62">
        <f>'Presupuesto 2020 Estatal POA Op'!C49</f>
        <v>0</v>
      </c>
      <c r="N24" s="62">
        <f>'Presupuesto 2020 Estatal POA Op'!D49</f>
        <v>26000</v>
      </c>
      <c r="O24" s="62">
        <f>'Presupuesto 2020 Estatal POA Op'!E49</f>
        <v>0</v>
      </c>
      <c r="P24" s="62">
        <f>'Presupuesto 2020 Estatal POA Op'!F49</f>
        <v>0</v>
      </c>
      <c r="Q24" s="62">
        <f>'Presupuesto 2020 Estatal POA Op'!G49</f>
        <v>26000</v>
      </c>
      <c r="R24" s="62"/>
      <c r="S24" s="101">
        <v>5641</v>
      </c>
      <c r="T24" s="101" t="s">
        <v>297</v>
      </c>
      <c r="U24" s="138"/>
      <c r="V24" s="138"/>
    </row>
    <row r="25" spans="1:28" s="63" customFormat="1" ht="28.5">
      <c r="A25" s="138"/>
      <c r="B25" s="138"/>
      <c r="C25" s="138"/>
      <c r="D25" s="138" t="s">
        <v>264</v>
      </c>
      <c r="E25" s="138" t="s">
        <v>37</v>
      </c>
      <c r="F25" s="138" t="s">
        <v>38</v>
      </c>
      <c r="G25" s="138" t="s">
        <v>36</v>
      </c>
      <c r="H25" s="88">
        <f t="shared" si="2"/>
        <v>5.2708855385648528E-3</v>
      </c>
      <c r="I25" s="88">
        <f t="shared" si="3"/>
        <v>1.1374016162166262E-2</v>
      </c>
      <c r="J25" s="88">
        <f t="shared" si="4"/>
        <v>1.2483676275548337E-2</v>
      </c>
      <c r="K25" s="88">
        <f t="shared" si="5"/>
        <v>1.8031976842458709E-2</v>
      </c>
      <c r="L25" s="101" t="s">
        <v>26</v>
      </c>
      <c r="M25" s="62">
        <f>'Presupuesto 2020 Estatal POA Op'!C15</f>
        <v>19000</v>
      </c>
      <c r="N25" s="62">
        <f>'Presupuesto 2020 Estatal POA Op'!D15</f>
        <v>41000</v>
      </c>
      <c r="O25" s="62">
        <f>'Presupuesto 2020 Estatal POA Op'!E15</f>
        <v>45000</v>
      </c>
      <c r="P25" s="62">
        <f>'Presupuesto 2020 Estatal POA Op'!F15</f>
        <v>65000</v>
      </c>
      <c r="Q25" s="62">
        <f>'Presupuesto 2020 Estatal POA Op'!G15</f>
        <v>170000</v>
      </c>
      <c r="R25" s="62">
        <v>0</v>
      </c>
      <c r="S25" s="101">
        <v>2611</v>
      </c>
      <c r="T25" s="101" t="s">
        <v>305</v>
      </c>
      <c r="U25" s="138" t="s">
        <v>33</v>
      </c>
      <c r="V25" s="101"/>
    </row>
    <row r="26" spans="1:28" s="63" customFormat="1" ht="42.75">
      <c r="A26" s="138"/>
      <c r="B26" s="138"/>
      <c r="C26" s="138"/>
      <c r="D26" s="138"/>
      <c r="E26" s="138"/>
      <c r="F26" s="138"/>
      <c r="G26" s="138"/>
      <c r="H26" s="88">
        <f t="shared" si="2"/>
        <v>2.0806127125913895E-3</v>
      </c>
      <c r="I26" s="88">
        <f t="shared" si="3"/>
        <v>3.3289803401462229E-3</v>
      </c>
      <c r="J26" s="88">
        <f t="shared" si="4"/>
        <v>2.9128577976279451E-3</v>
      </c>
      <c r="K26" s="88">
        <f t="shared" si="5"/>
        <v>3.3289803401462229E-3</v>
      </c>
      <c r="L26" s="101" t="s">
        <v>26</v>
      </c>
      <c r="M26" s="62">
        <f>'Presupuesto 2020 Estatal POA Op'!C9</f>
        <v>7500</v>
      </c>
      <c r="N26" s="62">
        <f>'Presupuesto 2020 Estatal POA Op'!D9</f>
        <v>12000</v>
      </c>
      <c r="O26" s="62">
        <f>'Presupuesto 2020 Estatal POA Op'!E9</f>
        <v>10500</v>
      </c>
      <c r="P26" s="62">
        <f>'Presupuesto 2020 Estatal POA Op'!F9</f>
        <v>12000</v>
      </c>
      <c r="Q26" s="62">
        <f>'Presupuesto 2020 Estatal POA Op'!G9</f>
        <v>42000</v>
      </c>
      <c r="R26" s="62"/>
      <c r="S26" s="101">
        <v>2213</v>
      </c>
      <c r="T26" s="101" t="s">
        <v>274</v>
      </c>
      <c r="U26" s="138"/>
      <c r="V26" s="101"/>
    </row>
    <row r="27" spans="1:28" s="63" customFormat="1" ht="42.75">
      <c r="A27" s="138"/>
      <c r="B27" s="138"/>
      <c r="C27" s="138"/>
      <c r="D27" s="138"/>
      <c r="E27" s="138"/>
      <c r="F27" s="138"/>
      <c r="G27" s="138"/>
      <c r="H27" s="88">
        <f t="shared" si="2"/>
        <v>3.8838103968372602E-3</v>
      </c>
      <c r="I27" s="88">
        <f t="shared" si="3"/>
        <v>3.3289803401462229E-3</v>
      </c>
      <c r="J27" s="88">
        <f t="shared" si="4"/>
        <v>4.9934705102193345E-3</v>
      </c>
      <c r="K27" s="88">
        <f t="shared" si="5"/>
        <v>3.3289803401462229E-3</v>
      </c>
      <c r="L27" s="101" t="s">
        <v>26</v>
      </c>
      <c r="M27" s="62">
        <f>'Presupuesto 2020 Estatal POA Op'!C39</f>
        <v>14000</v>
      </c>
      <c r="N27" s="62">
        <f>'Presupuesto 2020 Estatal POA Op'!D39</f>
        <v>12000</v>
      </c>
      <c r="O27" s="62">
        <f>'Presupuesto 2020 Estatal POA Op'!E39</f>
        <v>18000</v>
      </c>
      <c r="P27" s="62">
        <f>'Presupuesto 2020 Estatal POA Op'!F39</f>
        <v>12000</v>
      </c>
      <c r="Q27" s="62">
        <f>'Presupuesto 2020 Estatal POA Op'!G39</f>
        <v>56000</v>
      </c>
      <c r="R27" s="62"/>
      <c r="S27" s="101">
        <v>3751</v>
      </c>
      <c r="T27" s="101" t="s">
        <v>299</v>
      </c>
      <c r="U27" s="138"/>
      <c r="V27" s="101"/>
    </row>
    <row r="28" spans="1:28" s="63" customFormat="1" ht="28.5">
      <c r="A28" s="138"/>
      <c r="B28" s="138"/>
      <c r="C28" s="138" t="s">
        <v>24</v>
      </c>
      <c r="D28" s="138" t="s">
        <v>45</v>
      </c>
      <c r="E28" s="138" t="s">
        <v>46</v>
      </c>
      <c r="F28" s="138" t="s">
        <v>47</v>
      </c>
      <c r="G28" s="138" t="s">
        <v>49</v>
      </c>
      <c r="H28" s="88">
        <f t="shared" si="2"/>
        <v>1.6644901700731116E-2</v>
      </c>
      <c r="I28" s="88">
        <f t="shared" si="3"/>
        <v>3.8838103968372603E-2</v>
      </c>
      <c r="J28" s="88">
        <f t="shared" si="4"/>
        <v>0</v>
      </c>
      <c r="K28" s="88">
        <f t="shared" si="5"/>
        <v>0</v>
      </c>
      <c r="L28" s="101" t="s">
        <v>26</v>
      </c>
      <c r="M28" s="62">
        <f>'Presupuesto 2020 Estatal POA Op'!C40</f>
        <v>60000</v>
      </c>
      <c r="N28" s="62">
        <f>'Presupuesto 2020 Estatal POA Op'!D40</f>
        <v>140000</v>
      </c>
      <c r="O28" s="62">
        <f>'Presupuesto 2020 Estatal POA Op'!E40</f>
        <v>0</v>
      </c>
      <c r="P28" s="62">
        <f>'Presupuesto 2020 Estatal POA Op'!F40</f>
        <v>0</v>
      </c>
      <c r="Q28" s="62">
        <f>'Presupuesto 2020 Estatal POA Op'!G40</f>
        <v>200000</v>
      </c>
      <c r="R28" s="62">
        <v>0</v>
      </c>
      <c r="S28" s="101">
        <v>3782</v>
      </c>
      <c r="T28" s="101" t="s">
        <v>303</v>
      </c>
      <c r="U28" s="138" t="s">
        <v>40</v>
      </c>
      <c r="V28" s="138"/>
    </row>
    <row r="29" spans="1:28" s="63" customFormat="1">
      <c r="A29" s="138"/>
      <c r="B29" s="138"/>
      <c r="C29" s="138"/>
      <c r="D29" s="138"/>
      <c r="E29" s="138"/>
      <c r="F29" s="138"/>
      <c r="G29" s="138"/>
      <c r="H29" s="88">
        <f t="shared" si="2"/>
        <v>0</v>
      </c>
      <c r="I29" s="88">
        <f t="shared" si="3"/>
        <v>0</v>
      </c>
      <c r="J29" s="88">
        <f t="shared" si="4"/>
        <v>8.3224508503655572E-4</v>
      </c>
      <c r="K29" s="88">
        <f t="shared" si="5"/>
        <v>1.6644901700731114E-3</v>
      </c>
      <c r="L29" s="101" t="s">
        <v>26</v>
      </c>
      <c r="M29" s="62">
        <f>'Presupuesto 2020 Estatal POA Op'!C38</f>
        <v>0</v>
      </c>
      <c r="N29" s="62">
        <f>'Presupuesto 2020 Estatal POA Op'!D38</f>
        <v>0</v>
      </c>
      <c r="O29" s="62">
        <f>'Presupuesto 2020 Estatal POA Op'!E38</f>
        <v>3000</v>
      </c>
      <c r="P29" s="62">
        <f>'Presupuesto 2020 Estatal POA Op'!F38</f>
        <v>6000</v>
      </c>
      <c r="Q29" s="62">
        <f>'Presupuesto 2020 Estatal POA Op'!G38</f>
        <v>9000</v>
      </c>
      <c r="R29" s="62"/>
      <c r="S29" s="101">
        <v>3711</v>
      </c>
      <c r="T29" s="101" t="s">
        <v>275</v>
      </c>
      <c r="U29" s="138"/>
      <c r="V29" s="138"/>
    </row>
    <row r="30" spans="1:28" s="63" customFormat="1" ht="99.75">
      <c r="A30" s="138" t="s">
        <v>63</v>
      </c>
      <c r="B30" s="138" t="s">
        <v>65</v>
      </c>
      <c r="C30" s="101" t="s">
        <v>48</v>
      </c>
      <c r="D30" s="101" t="s">
        <v>25</v>
      </c>
      <c r="E30" s="101" t="s">
        <v>86</v>
      </c>
      <c r="F30" s="101" t="s">
        <v>42</v>
      </c>
      <c r="G30" s="101" t="s">
        <v>87</v>
      </c>
      <c r="H30" s="88">
        <f t="shared" si="2"/>
        <v>0</v>
      </c>
      <c r="I30" s="88">
        <f t="shared" si="3"/>
        <v>0</v>
      </c>
      <c r="J30" s="88">
        <f t="shared" si="4"/>
        <v>4.1612254251827789E-2</v>
      </c>
      <c r="K30" s="88">
        <f t="shared" si="5"/>
        <v>0</v>
      </c>
      <c r="L30" s="101" t="s">
        <v>26</v>
      </c>
      <c r="M30" s="91">
        <f>'Presupuesto 2020 Estatal POA Op'!C26</f>
        <v>0</v>
      </c>
      <c r="N30" s="91">
        <f>'Presupuesto 2020 Estatal POA Op'!D26</f>
        <v>0</v>
      </c>
      <c r="O30" s="91">
        <v>150000</v>
      </c>
      <c r="P30" s="91">
        <f>'Presupuesto 2020 Estatal POA Op'!F26</f>
        <v>0</v>
      </c>
      <c r="Q30" s="91">
        <v>150000</v>
      </c>
      <c r="R30" s="91">
        <v>0</v>
      </c>
      <c r="S30" s="101">
        <v>3351</v>
      </c>
      <c r="T30" s="101" t="s">
        <v>302</v>
      </c>
      <c r="U30" s="101" t="s">
        <v>40</v>
      </c>
      <c r="V30" s="101"/>
    </row>
    <row r="31" spans="1:28" s="63" customFormat="1" ht="57">
      <c r="A31" s="138"/>
      <c r="B31" s="138"/>
      <c r="C31" s="138" t="s">
        <v>64</v>
      </c>
      <c r="D31" s="101" t="s">
        <v>103</v>
      </c>
      <c r="E31" s="111" t="s">
        <v>104</v>
      </c>
      <c r="F31" s="112" t="s">
        <v>105</v>
      </c>
      <c r="G31" s="112" t="s">
        <v>106</v>
      </c>
      <c r="H31" s="88">
        <f t="shared" si="2"/>
        <v>1.2483676275548337E-2</v>
      </c>
      <c r="I31" s="88">
        <f t="shared" si="3"/>
        <v>1.2483676275548337E-2</v>
      </c>
      <c r="J31" s="88">
        <f t="shared" si="4"/>
        <v>1.2483676275548337E-2</v>
      </c>
      <c r="K31" s="88">
        <f t="shared" si="5"/>
        <v>1.2483676275548337E-2</v>
      </c>
      <c r="L31" s="101" t="s">
        <v>26</v>
      </c>
      <c r="M31" s="91">
        <v>45000</v>
      </c>
      <c r="N31" s="91">
        <v>45000</v>
      </c>
      <c r="O31" s="91">
        <v>45000</v>
      </c>
      <c r="P31" s="91">
        <v>45000</v>
      </c>
      <c r="Q31" s="107">
        <f t="shared" si="1"/>
        <v>180000</v>
      </c>
      <c r="R31" s="62">
        <v>0</v>
      </c>
      <c r="S31" s="112">
        <v>3391</v>
      </c>
      <c r="T31" s="112" t="s">
        <v>280</v>
      </c>
      <c r="U31" s="138" t="s">
        <v>98</v>
      </c>
      <c r="V31" s="138"/>
    </row>
    <row r="32" spans="1:28" s="63" customFormat="1" ht="85.5">
      <c r="A32" s="138"/>
      <c r="B32" s="138"/>
      <c r="C32" s="138"/>
      <c r="D32" s="108" t="s">
        <v>107</v>
      </c>
      <c r="E32" s="111" t="s">
        <v>108</v>
      </c>
      <c r="F32" s="112" t="s">
        <v>109</v>
      </c>
      <c r="G32" s="112" t="s">
        <v>110</v>
      </c>
      <c r="H32" s="88">
        <f t="shared" si="2"/>
        <v>6.9353757086379648E-3</v>
      </c>
      <c r="I32" s="88">
        <f t="shared" si="3"/>
        <v>0</v>
      </c>
      <c r="J32" s="88">
        <f t="shared" si="4"/>
        <v>0</v>
      </c>
      <c r="K32" s="88">
        <f t="shared" si="5"/>
        <v>0</v>
      </c>
      <c r="L32" s="101" t="s">
        <v>26</v>
      </c>
      <c r="M32" s="91">
        <v>25000</v>
      </c>
      <c r="N32" s="91">
        <v>0</v>
      </c>
      <c r="O32" s="91">
        <v>0</v>
      </c>
      <c r="P32" s="91">
        <v>0</v>
      </c>
      <c r="Q32" s="107">
        <f t="shared" ref="Q32:Q52" si="6">SUM(M32:P32)</f>
        <v>25000</v>
      </c>
      <c r="R32" s="62">
        <v>0</v>
      </c>
      <c r="S32" s="112">
        <v>5151</v>
      </c>
      <c r="T32" s="109" t="s">
        <v>308</v>
      </c>
      <c r="U32" s="138"/>
      <c r="V32" s="138"/>
      <c r="AB32" s="127"/>
    </row>
    <row r="33" spans="1:28" s="63" customFormat="1" ht="142.5">
      <c r="A33" s="138"/>
      <c r="B33" s="138"/>
      <c r="C33" s="138"/>
      <c r="D33" s="108" t="s">
        <v>111</v>
      </c>
      <c r="E33" s="111" t="s">
        <v>112</v>
      </c>
      <c r="F33" s="112" t="s">
        <v>113</v>
      </c>
      <c r="G33" s="112" t="s">
        <v>110</v>
      </c>
      <c r="H33" s="88">
        <f t="shared" si="2"/>
        <v>8.8772809070565943E-3</v>
      </c>
      <c r="I33" s="88">
        <f t="shared" si="3"/>
        <v>0</v>
      </c>
      <c r="J33" s="88">
        <f t="shared" si="4"/>
        <v>0</v>
      </c>
      <c r="K33" s="88">
        <f t="shared" si="5"/>
        <v>0</v>
      </c>
      <c r="L33" s="101" t="s">
        <v>26</v>
      </c>
      <c r="M33" s="91">
        <v>32000</v>
      </c>
      <c r="N33" s="91">
        <v>0</v>
      </c>
      <c r="O33" s="91">
        <v>0</v>
      </c>
      <c r="P33" s="91">
        <v>0</v>
      </c>
      <c r="Q33" s="107">
        <f t="shared" si="6"/>
        <v>32000</v>
      </c>
      <c r="R33" s="62">
        <v>0</v>
      </c>
      <c r="S33" s="112">
        <v>5231</v>
      </c>
      <c r="T33" s="109" t="s">
        <v>309</v>
      </c>
      <c r="U33" s="138"/>
      <c r="V33" s="138"/>
      <c r="AB33" s="127"/>
    </row>
    <row r="34" spans="1:28" s="63" customFormat="1" ht="57">
      <c r="A34" s="138"/>
      <c r="B34" s="138"/>
      <c r="C34" s="138"/>
      <c r="D34" s="108" t="s">
        <v>114</v>
      </c>
      <c r="E34" s="111" t="s">
        <v>115</v>
      </c>
      <c r="F34" s="112" t="s">
        <v>116</v>
      </c>
      <c r="G34" s="112" t="s">
        <v>110</v>
      </c>
      <c r="H34" s="88">
        <f t="shared" si="2"/>
        <v>2.0806127125913895E-3</v>
      </c>
      <c r="I34" s="88">
        <f t="shared" si="3"/>
        <v>0</v>
      </c>
      <c r="J34" s="88">
        <f t="shared" si="4"/>
        <v>0</v>
      </c>
      <c r="K34" s="88">
        <f t="shared" si="5"/>
        <v>0</v>
      </c>
      <c r="L34" s="101" t="s">
        <v>26</v>
      </c>
      <c r="M34" s="91">
        <v>7500</v>
      </c>
      <c r="N34" s="91">
        <v>0</v>
      </c>
      <c r="O34" s="91">
        <v>0</v>
      </c>
      <c r="P34" s="91">
        <v>0</v>
      </c>
      <c r="Q34" s="107">
        <f t="shared" si="6"/>
        <v>7500</v>
      </c>
      <c r="R34" s="62">
        <v>0</v>
      </c>
      <c r="S34" s="112">
        <v>5151</v>
      </c>
      <c r="T34" s="112" t="s">
        <v>281</v>
      </c>
      <c r="U34" s="138"/>
      <c r="V34" s="138"/>
      <c r="AB34" s="127"/>
    </row>
    <row r="35" spans="1:28" s="63" customFormat="1" ht="313.5">
      <c r="A35" s="138"/>
      <c r="B35" s="138"/>
      <c r="C35" s="138"/>
      <c r="D35" s="108" t="s">
        <v>117</v>
      </c>
      <c r="E35" s="111" t="s">
        <v>118</v>
      </c>
      <c r="F35" s="112" t="s">
        <v>119</v>
      </c>
      <c r="G35" s="112" t="s">
        <v>110</v>
      </c>
      <c r="H35" s="88">
        <f t="shared" si="2"/>
        <v>2.2193202267641486E-3</v>
      </c>
      <c r="I35" s="88">
        <f t="shared" si="3"/>
        <v>0</v>
      </c>
      <c r="J35" s="88">
        <f t="shared" si="4"/>
        <v>0</v>
      </c>
      <c r="K35" s="88">
        <f t="shared" si="5"/>
        <v>0</v>
      </c>
      <c r="L35" s="101" t="s">
        <v>26</v>
      </c>
      <c r="M35" s="91">
        <v>8000</v>
      </c>
      <c r="N35" s="91">
        <v>0</v>
      </c>
      <c r="O35" s="91">
        <v>0</v>
      </c>
      <c r="P35" s="91">
        <v>0</v>
      </c>
      <c r="Q35" s="107">
        <f t="shared" si="6"/>
        <v>8000</v>
      </c>
      <c r="R35" s="62">
        <v>0</v>
      </c>
      <c r="S35" s="112">
        <v>3191</v>
      </c>
      <c r="T35" s="109" t="s">
        <v>312</v>
      </c>
      <c r="U35" s="138"/>
      <c r="V35" s="138"/>
      <c r="AB35" s="127"/>
    </row>
    <row r="36" spans="1:28" s="63" customFormat="1" ht="28.5">
      <c r="A36" s="138"/>
      <c r="B36" s="138"/>
      <c r="C36" s="138"/>
      <c r="D36" s="108" t="s">
        <v>120</v>
      </c>
      <c r="E36" s="111" t="s">
        <v>121</v>
      </c>
      <c r="F36" s="112" t="s">
        <v>122</v>
      </c>
      <c r="G36" s="112" t="s">
        <v>110</v>
      </c>
      <c r="H36" s="88">
        <f t="shared" si="2"/>
        <v>2.7741502834551859E-3</v>
      </c>
      <c r="I36" s="88">
        <f t="shared" si="3"/>
        <v>0</v>
      </c>
      <c r="J36" s="88">
        <f t="shared" si="4"/>
        <v>0</v>
      </c>
      <c r="K36" s="88">
        <f t="shared" si="5"/>
        <v>0</v>
      </c>
      <c r="L36" s="101" t="s">
        <v>26</v>
      </c>
      <c r="M36" s="91">
        <v>10000</v>
      </c>
      <c r="N36" s="91">
        <v>0</v>
      </c>
      <c r="O36" s="91">
        <v>0</v>
      </c>
      <c r="P36" s="91">
        <v>0</v>
      </c>
      <c r="Q36" s="107">
        <f t="shared" si="6"/>
        <v>10000</v>
      </c>
      <c r="R36" s="62">
        <v>0</v>
      </c>
      <c r="S36" s="112">
        <v>2461</v>
      </c>
      <c r="T36" s="112" t="s">
        <v>282</v>
      </c>
      <c r="U36" s="138"/>
      <c r="V36" s="138"/>
      <c r="AB36" s="127"/>
    </row>
    <row r="37" spans="1:28" s="63" customFormat="1" ht="85.5">
      <c r="A37" s="138"/>
      <c r="B37" s="138"/>
      <c r="C37" s="138"/>
      <c r="D37" s="108" t="s">
        <v>123</v>
      </c>
      <c r="E37" s="111" t="s">
        <v>124</v>
      </c>
      <c r="F37" s="112" t="s">
        <v>125</v>
      </c>
      <c r="G37" s="112" t="s">
        <v>110</v>
      </c>
      <c r="H37" s="88">
        <f t="shared" si="2"/>
        <v>5.2708855385648528E-3</v>
      </c>
      <c r="I37" s="88">
        <f t="shared" si="3"/>
        <v>0</v>
      </c>
      <c r="J37" s="88">
        <f t="shared" si="4"/>
        <v>0</v>
      </c>
      <c r="K37" s="88">
        <f t="shared" si="5"/>
        <v>0</v>
      </c>
      <c r="L37" s="101" t="s">
        <v>26</v>
      </c>
      <c r="M37" s="91">
        <v>19000</v>
      </c>
      <c r="N37" s="91">
        <v>0</v>
      </c>
      <c r="O37" s="91">
        <v>0</v>
      </c>
      <c r="P37" s="91">
        <v>0</v>
      </c>
      <c r="Q37" s="107">
        <f t="shared" si="6"/>
        <v>19000</v>
      </c>
      <c r="R37" s="62">
        <v>0</v>
      </c>
      <c r="S37" s="112">
        <v>5191</v>
      </c>
      <c r="T37" s="112" t="s">
        <v>283</v>
      </c>
      <c r="U37" s="138"/>
      <c r="V37" s="138"/>
      <c r="AB37" s="127"/>
    </row>
    <row r="38" spans="1:28" s="63" customFormat="1" ht="28.5">
      <c r="A38" s="138"/>
      <c r="B38" s="138"/>
      <c r="C38" s="138"/>
      <c r="D38" s="140" t="s">
        <v>126</v>
      </c>
      <c r="E38" s="140" t="s">
        <v>127</v>
      </c>
      <c r="F38" s="141" t="s">
        <v>128</v>
      </c>
      <c r="G38" s="141" t="s">
        <v>129</v>
      </c>
      <c r="H38" s="88">
        <f t="shared" si="2"/>
        <v>0</v>
      </c>
      <c r="I38" s="88">
        <f t="shared" si="3"/>
        <v>5.5483005669103719E-3</v>
      </c>
      <c r="J38" s="88">
        <f t="shared" si="4"/>
        <v>0</v>
      </c>
      <c r="K38" s="88">
        <f t="shared" si="5"/>
        <v>0</v>
      </c>
      <c r="L38" s="101" t="s">
        <v>26</v>
      </c>
      <c r="M38" s="62">
        <v>0</v>
      </c>
      <c r="N38" s="62">
        <v>20000</v>
      </c>
      <c r="O38" s="62">
        <v>0</v>
      </c>
      <c r="P38" s="62">
        <v>0</v>
      </c>
      <c r="Q38" s="62">
        <f t="shared" si="6"/>
        <v>20000</v>
      </c>
      <c r="R38" s="62">
        <v>0</v>
      </c>
      <c r="S38" s="112">
        <v>2213</v>
      </c>
      <c r="T38" s="112" t="s">
        <v>300</v>
      </c>
      <c r="U38" s="138"/>
      <c r="V38" s="138"/>
      <c r="AB38" s="127"/>
    </row>
    <row r="39" spans="1:28" s="63" customFormat="1">
      <c r="A39" s="138"/>
      <c r="B39" s="138"/>
      <c r="C39" s="138"/>
      <c r="D39" s="140"/>
      <c r="E39" s="140"/>
      <c r="F39" s="141"/>
      <c r="G39" s="141"/>
      <c r="H39" s="88">
        <f t="shared" si="2"/>
        <v>1.0403063562956947E-3</v>
      </c>
      <c r="I39" s="88">
        <f t="shared" si="3"/>
        <v>1.0403063562956947E-3</v>
      </c>
      <c r="J39" s="88">
        <f t="shared" si="4"/>
        <v>1.0403063562956947E-3</v>
      </c>
      <c r="K39" s="88">
        <f t="shared" si="5"/>
        <v>1.0403063562956947E-3</v>
      </c>
      <c r="L39" s="101" t="s">
        <v>26</v>
      </c>
      <c r="M39" s="62">
        <f>3750</f>
        <v>3750</v>
      </c>
      <c r="N39" s="62">
        <v>3750</v>
      </c>
      <c r="O39" s="62">
        <f>3750</f>
        <v>3750</v>
      </c>
      <c r="P39" s="62">
        <f>3750</f>
        <v>3750</v>
      </c>
      <c r="Q39" s="62">
        <f>SUM(M39:P39)</f>
        <v>15000</v>
      </c>
      <c r="R39" s="62"/>
      <c r="S39" s="112">
        <v>3751</v>
      </c>
      <c r="T39" s="112" t="s">
        <v>284</v>
      </c>
      <c r="U39" s="138"/>
      <c r="V39" s="138"/>
      <c r="AB39" s="127"/>
    </row>
    <row r="40" spans="1:28" s="63" customFormat="1">
      <c r="A40" s="138"/>
      <c r="B40" s="138"/>
      <c r="C40" s="138"/>
      <c r="D40" s="140" t="s">
        <v>130</v>
      </c>
      <c r="E40" s="140" t="s">
        <v>130</v>
      </c>
      <c r="F40" s="141" t="s">
        <v>131</v>
      </c>
      <c r="G40" s="141" t="s">
        <v>132</v>
      </c>
      <c r="H40" s="88">
        <f t="shared" si="2"/>
        <v>0.13743140504236992</v>
      </c>
      <c r="I40" s="88">
        <f t="shared" si="3"/>
        <v>0</v>
      </c>
      <c r="J40" s="88">
        <f t="shared" si="4"/>
        <v>0</v>
      </c>
      <c r="K40" s="88">
        <f t="shared" si="5"/>
        <v>0</v>
      </c>
      <c r="L40" s="101" t="s">
        <v>26</v>
      </c>
      <c r="M40" s="62">
        <f>'FUEGO_Objeto del gasto'!C39</f>
        <v>495400</v>
      </c>
      <c r="N40" s="62">
        <f>'FUEGO_Objeto del gasto'!D39</f>
        <v>0</v>
      </c>
      <c r="O40" s="62">
        <f>'FUEGO_Objeto del gasto'!E39</f>
        <v>0</v>
      </c>
      <c r="P40" s="62">
        <f>'FUEGO_Objeto del gasto'!F39</f>
        <v>0</v>
      </c>
      <c r="Q40" s="62">
        <f t="shared" si="6"/>
        <v>495400</v>
      </c>
      <c r="R40" s="62">
        <v>0</v>
      </c>
      <c r="S40" s="112">
        <v>5411</v>
      </c>
      <c r="T40" s="112" t="s">
        <v>285</v>
      </c>
      <c r="U40" s="138"/>
      <c r="V40" s="138"/>
      <c r="AB40" s="127"/>
    </row>
    <row r="41" spans="1:28" s="63" customFormat="1">
      <c r="A41" s="138"/>
      <c r="B41" s="138"/>
      <c r="C41" s="138"/>
      <c r="D41" s="140"/>
      <c r="E41" s="140"/>
      <c r="F41" s="141"/>
      <c r="G41" s="141"/>
      <c r="H41" s="88">
        <f t="shared" si="2"/>
        <v>4.4386404535282972E-3</v>
      </c>
      <c r="I41" s="88">
        <f t="shared" si="3"/>
        <v>0</v>
      </c>
      <c r="J41" s="88">
        <f t="shared" si="4"/>
        <v>0</v>
      </c>
      <c r="K41" s="88">
        <f t="shared" si="5"/>
        <v>0</v>
      </c>
      <c r="L41" s="101" t="s">
        <v>26</v>
      </c>
      <c r="M41" s="62">
        <f>'FUEGO_Objeto del gasto'!C25</f>
        <v>16000</v>
      </c>
      <c r="N41" s="62">
        <f>'FUEGO_Objeto del gasto'!D25</f>
        <v>0</v>
      </c>
      <c r="O41" s="62">
        <f>'FUEGO_Objeto del gasto'!E25</f>
        <v>0</v>
      </c>
      <c r="P41" s="62">
        <f>'FUEGO_Objeto del gasto'!F25</f>
        <v>0</v>
      </c>
      <c r="Q41" s="62">
        <f>'FUEGO_Objeto del gasto'!G25</f>
        <v>16000</v>
      </c>
      <c r="R41" s="62">
        <f>'FUEGO_Objeto del gasto'!H25</f>
        <v>0</v>
      </c>
      <c r="S41" s="112">
        <v>3451</v>
      </c>
      <c r="T41" s="112" t="s">
        <v>286</v>
      </c>
      <c r="U41" s="138"/>
      <c r="V41" s="138"/>
    </row>
    <row r="42" spans="1:28" s="63" customFormat="1">
      <c r="A42" s="138"/>
      <c r="B42" s="138"/>
      <c r="C42" s="138"/>
      <c r="D42" s="140"/>
      <c r="E42" s="140"/>
      <c r="F42" s="141"/>
      <c r="G42" s="141"/>
      <c r="H42" s="88">
        <f t="shared" si="2"/>
        <v>2.3857692437714599E-3</v>
      </c>
      <c r="I42" s="88">
        <f t="shared" si="3"/>
        <v>0</v>
      </c>
      <c r="J42" s="88">
        <f t="shared" si="4"/>
        <v>0</v>
      </c>
      <c r="K42" s="88">
        <f t="shared" si="5"/>
        <v>0</v>
      </c>
      <c r="L42" s="101" t="s">
        <v>26</v>
      </c>
      <c r="M42" s="62">
        <v>8600</v>
      </c>
      <c r="N42" s="62">
        <v>0</v>
      </c>
      <c r="O42" s="62">
        <v>0</v>
      </c>
      <c r="P42" s="62">
        <v>0</v>
      </c>
      <c r="Q42" s="62">
        <v>8600</v>
      </c>
      <c r="R42" s="62"/>
      <c r="S42" s="112">
        <v>3551</v>
      </c>
      <c r="T42" s="112" t="s">
        <v>287</v>
      </c>
      <c r="U42" s="138"/>
      <c r="V42" s="138"/>
    </row>
    <row r="43" spans="1:28" s="63" customFormat="1" ht="71.25">
      <c r="A43" s="138"/>
      <c r="B43" s="138"/>
      <c r="C43" s="138"/>
      <c r="D43" s="108" t="s">
        <v>133</v>
      </c>
      <c r="E43" s="111" t="s">
        <v>134</v>
      </c>
      <c r="F43" s="112" t="s">
        <v>135</v>
      </c>
      <c r="G43" s="112" t="s">
        <v>110</v>
      </c>
      <c r="H43" s="88">
        <f t="shared" si="2"/>
        <v>5.5483005669103719E-3</v>
      </c>
      <c r="I43" s="88">
        <f t="shared" si="3"/>
        <v>0</v>
      </c>
      <c r="J43" s="88">
        <f t="shared" si="4"/>
        <v>0</v>
      </c>
      <c r="K43" s="88">
        <f t="shared" si="5"/>
        <v>0</v>
      </c>
      <c r="L43" s="101" t="s">
        <v>26</v>
      </c>
      <c r="M43" s="91">
        <v>20000</v>
      </c>
      <c r="N43" s="91">
        <v>0</v>
      </c>
      <c r="O43" s="91">
        <v>0</v>
      </c>
      <c r="P43" s="91">
        <v>0</v>
      </c>
      <c r="Q43" s="107">
        <f t="shared" si="6"/>
        <v>20000</v>
      </c>
      <c r="R43" s="62">
        <v>0</v>
      </c>
      <c r="S43" s="112">
        <v>2961</v>
      </c>
      <c r="T43" s="112" t="s">
        <v>288</v>
      </c>
      <c r="U43" s="138"/>
      <c r="V43" s="138"/>
    </row>
    <row r="44" spans="1:28" s="63" customFormat="1" ht="42.75">
      <c r="A44" s="138"/>
      <c r="B44" s="138"/>
      <c r="C44" s="138"/>
      <c r="D44" s="108" t="s">
        <v>136</v>
      </c>
      <c r="E44" s="111" t="s">
        <v>136</v>
      </c>
      <c r="F44" s="112" t="s">
        <v>137</v>
      </c>
      <c r="G44" s="112" t="s">
        <v>129</v>
      </c>
      <c r="H44" s="88">
        <f t="shared" si="2"/>
        <v>1.7477146785767671E-3</v>
      </c>
      <c r="I44" s="88">
        <f t="shared" si="3"/>
        <v>4.1334839223482267E-3</v>
      </c>
      <c r="J44" s="88">
        <f t="shared" si="4"/>
        <v>4.1334839223482267E-3</v>
      </c>
      <c r="K44" s="88">
        <f t="shared" si="5"/>
        <v>4.1334839223482267E-3</v>
      </c>
      <c r="L44" s="101" t="s">
        <v>26</v>
      </c>
      <c r="M44" s="91">
        <f>'FUEGO_Objeto del gasto'!C27-M42</f>
        <v>6300</v>
      </c>
      <c r="N44" s="91">
        <f>'FUEGO_Objeto del gasto'!D27</f>
        <v>14900</v>
      </c>
      <c r="O44" s="91">
        <f>'FUEGO_Objeto del gasto'!E27</f>
        <v>14900</v>
      </c>
      <c r="P44" s="91">
        <f>'FUEGO_Objeto del gasto'!F27</f>
        <v>14900</v>
      </c>
      <c r="Q44" s="91">
        <f>SUBTOTAL(9,M44:P44)</f>
        <v>51000</v>
      </c>
      <c r="R44" s="62">
        <v>0</v>
      </c>
      <c r="S44" s="112">
        <v>3551</v>
      </c>
      <c r="T44" s="112" t="s">
        <v>289</v>
      </c>
      <c r="U44" s="138"/>
      <c r="V44" s="138"/>
    </row>
    <row r="45" spans="1:28" s="63" customFormat="1" ht="57">
      <c r="A45" s="138"/>
      <c r="B45" s="138"/>
      <c r="C45" s="138"/>
      <c r="D45" s="108" t="s">
        <v>138</v>
      </c>
      <c r="E45" s="111" t="s">
        <v>139</v>
      </c>
      <c r="F45" s="112" t="s">
        <v>140</v>
      </c>
      <c r="G45" s="112" t="s">
        <v>129</v>
      </c>
      <c r="H45" s="88">
        <f t="shared" si="2"/>
        <v>8.3224508503655578E-3</v>
      </c>
      <c r="I45" s="88">
        <f t="shared" si="3"/>
        <v>8.3224508503655578E-3</v>
      </c>
      <c r="J45" s="88">
        <f t="shared" si="4"/>
        <v>8.3224508503655578E-3</v>
      </c>
      <c r="K45" s="88">
        <f t="shared" si="5"/>
        <v>8.3224508503655578E-3</v>
      </c>
      <c r="L45" s="101" t="s">
        <v>26</v>
      </c>
      <c r="M45" s="91">
        <v>30000</v>
      </c>
      <c r="N45" s="91">
        <v>30000</v>
      </c>
      <c r="O45" s="91">
        <v>30000</v>
      </c>
      <c r="P45" s="91">
        <v>30000</v>
      </c>
      <c r="Q45" s="107">
        <f t="shared" si="6"/>
        <v>120000</v>
      </c>
      <c r="R45" s="62">
        <v>0</v>
      </c>
      <c r="S45" s="112">
        <v>2611</v>
      </c>
      <c r="T45" s="112" t="s">
        <v>304</v>
      </c>
      <c r="U45" s="138"/>
      <c r="V45" s="138"/>
    </row>
    <row r="46" spans="1:28" s="63" customFormat="1" ht="57">
      <c r="A46" s="138"/>
      <c r="B46" s="138"/>
      <c r="C46" s="138"/>
      <c r="D46" s="108" t="s">
        <v>141</v>
      </c>
      <c r="E46" s="111" t="s">
        <v>142</v>
      </c>
      <c r="F46" s="112" t="s">
        <v>143</v>
      </c>
      <c r="G46" s="112" t="s">
        <v>144</v>
      </c>
      <c r="H46" s="88">
        <f t="shared" si="2"/>
        <v>6.9769879628897927E-2</v>
      </c>
      <c r="I46" s="88">
        <f t="shared" si="3"/>
        <v>7.0186002171416198E-2</v>
      </c>
      <c r="J46" s="88">
        <f t="shared" si="4"/>
        <v>7.0186002171416198E-2</v>
      </c>
      <c r="K46" s="88">
        <f t="shared" si="5"/>
        <v>0</v>
      </c>
      <c r="L46" s="101" t="s">
        <v>26</v>
      </c>
      <c r="M46" s="91">
        <v>251500</v>
      </c>
      <c r="N46" s="91">
        <v>253000</v>
      </c>
      <c r="O46" s="91">
        <v>253000</v>
      </c>
      <c r="P46" s="91">
        <v>0</v>
      </c>
      <c r="Q46" s="107">
        <f t="shared" si="6"/>
        <v>757500</v>
      </c>
      <c r="R46" s="62">
        <v>0</v>
      </c>
      <c r="S46" s="112">
        <v>3391</v>
      </c>
      <c r="T46" s="112" t="s">
        <v>290</v>
      </c>
      <c r="U46" s="138"/>
      <c r="V46" s="138"/>
    </row>
    <row r="47" spans="1:28" s="63" customFormat="1" ht="42.75">
      <c r="A47" s="138"/>
      <c r="B47" s="138"/>
      <c r="C47" s="138"/>
      <c r="D47" s="108" t="s">
        <v>145</v>
      </c>
      <c r="E47" s="111" t="s">
        <v>146</v>
      </c>
      <c r="F47" s="112" t="s">
        <v>147</v>
      </c>
      <c r="G47" s="112" t="s">
        <v>129</v>
      </c>
      <c r="H47" s="88">
        <f t="shared" si="2"/>
        <v>3.6063953684917415E-3</v>
      </c>
      <c r="I47" s="88">
        <f t="shared" si="3"/>
        <v>9.1546959354021126E-3</v>
      </c>
      <c r="J47" s="88">
        <f t="shared" si="4"/>
        <v>0</v>
      </c>
      <c r="K47" s="88">
        <f t="shared" si="5"/>
        <v>0</v>
      </c>
      <c r="L47" s="101" t="s">
        <v>26</v>
      </c>
      <c r="M47" s="91">
        <v>13000</v>
      </c>
      <c r="N47" s="91">
        <v>33000</v>
      </c>
      <c r="O47" s="91">
        <v>0</v>
      </c>
      <c r="P47" s="91">
        <v>0</v>
      </c>
      <c r="Q47" s="107">
        <f t="shared" si="6"/>
        <v>46000</v>
      </c>
      <c r="R47" s="62">
        <v>0</v>
      </c>
      <c r="S47" s="112">
        <v>2213</v>
      </c>
      <c r="T47" s="112" t="s">
        <v>327</v>
      </c>
      <c r="U47" s="138"/>
      <c r="V47" s="138"/>
    </row>
    <row r="48" spans="1:28" s="63" customFormat="1" ht="28.5">
      <c r="A48" s="138"/>
      <c r="B48" s="138"/>
      <c r="C48" s="138"/>
      <c r="D48" s="140" t="s">
        <v>148</v>
      </c>
      <c r="E48" s="140" t="s">
        <v>149</v>
      </c>
      <c r="F48" s="141" t="s">
        <v>150</v>
      </c>
      <c r="G48" s="141" t="s">
        <v>110</v>
      </c>
      <c r="H48" s="88">
        <f t="shared" si="2"/>
        <v>4.9934705102193345E-3</v>
      </c>
      <c r="I48" s="88">
        <f t="shared" si="3"/>
        <v>0</v>
      </c>
      <c r="J48" s="88">
        <f t="shared" si="4"/>
        <v>0</v>
      </c>
      <c r="K48" s="88">
        <f t="shared" si="5"/>
        <v>0</v>
      </c>
      <c r="L48" s="101" t="s">
        <v>26</v>
      </c>
      <c r="M48" s="62">
        <v>18000</v>
      </c>
      <c r="N48" s="62">
        <f>'FUEGO_Objeto del gasto'!D17</f>
        <v>0</v>
      </c>
      <c r="O48" s="62">
        <f>'FUEGO_Objeto del gasto'!E17</f>
        <v>0</v>
      </c>
      <c r="P48" s="62">
        <f>'FUEGO_Objeto del gasto'!F17</f>
        <v>0</v>
      </c>
      <c r="Q48" s="62">
        <v>18000</v>
      </c>
      <c r="R48" s="62">
        <v>0</v>
      </c>
      <c r="S48" s="112">
        <v>2911</v>
      </c>
      <c r="T48" s="112" t="s">
        <v>291</v>
      </c>
      <c r="U48" s="138"/>
      <c r="V48" s="138"/>
    </row>
    <row r="49" spans="1:22" s="63" customFormat="1">
      <c r="A49" s="138"/>
      <c r="B49" s="138"/>
      <c r="C49" s="138"/>
      <c r="D49" s="140"/>
      <c r="E49" s="140"/>
      <c r="F49" s="141"/>
      <c r="G49" s="141"/>
      <c r="H49" s="88">
        <f t="shared" si="2"/>
        <v>2.358027740936908E-2</v>
      </c>
      <c r="I49" s="88">
        <f t="shared" si="3"/>
        <v>0</v>
      </c>
      <c r="J49" s="88">
        <f t="shared" si="4"/>
        <v>0</v>
      </c>
      <c r="K49" s="88">
        <f t="shared" si="5"/>
        <v>0</v>
      </c>
      <c r="L49" s="101" t="s">
        <v>26</v>
      </c>
      <c r="M49" s="62">
        <f>'FUEGO_Objeto del gasto'!C15</f>
        <v>85000</v>
      </c>
      <c r="N49" s="62">
        <f>'FUEGO_Objeto del gasto'!D15</f>
        <v>0</v>
      </c>
      <c r="O49" s="62">
        <f>'FUEGO_Objeto del gasto'!E15</f>
        <v>0</v>
      </c>
      <c r="P49" s="62">
        <f>'FUEGO_Objeto del gasto'!F15</f>
        <v>0</v>
      </c>
      <c r="Q49" s="62">
        <f>'FUEGO_Objeto del gasto'!G15</f>
        <v>85000</v>
      </c>
      <c r="R49" s="62">
        <f>'FUEGO_Objeto del gasto'!H15</f>
        <v>0</v>
      </c>
      <c r="S49" s="112">
        <v>2721</v>
      </c>
      <c r="T49" s="109" t="s">
        <v>310</v>
      </c>
      <c r="U49" s="138"/>
      <c r="V49" s="138"/>
    </row>
    <row r="50" spans="1:22" s="63" customFormat="1">
      <c r="A50" s="138"/>
      <c r="B50" s="138"/>
      <c r="C50" s="138"/>
      <c r="D50" s="140"/>
      <c r="E50" s="140"/>
      <c r="F50" s="141"/>
      <c r="G50" s="141"/>
      <c r="H50" s="88">
        <f t="shared" si="2"/>
        <v>3.7173613798299489E-3</v>
      </c>
      <c r="I50" s="88">
        <f t="shared" si="3"/>
        <v>0</v>
      </c>
      <c r="J50" s="88">
        <f t="shared" si="4"/>
        <v>0</v>
      </c>
      <c r="K50" s="88">
        <f t="shared" si="5"/>
        <v>0</v>
      </c>
      <c r="L50" s="101" t="s">
        <v>26</v>
      </c>
      <c r="M50" s="62">
        <f>'FUEGO_Objeto del gasto'!C11</f>
        <v>13400</v>
      </c>
      <c r="N50" s="62">
        <f>'FUEGO_Objeto del gasto'!D11</f>
        <v>0</v>
      </c>
      <c r="O50" s="62">
        <f>'FUEGO_Objeto del gasto'!E11</f>
        <v>0</v>
      </c>
      <c r="P50" s="62">
        <f>'FUEGO_Objeto del gasto'!F11</f>
        <v>0</v>
      </c>
      <c r="Q50" s="62">
        <f>'FUEGO_Objeto del gasto'!G11</f>
        <v>13400</v>
      </c>
      <c r="R50" s="62">
        <f>'FUEGO_Objeto del gasto'!H11</f>
        <v>0</v>
      </c>
      <c r="S50" s="112">
        <v>2551</v>
      </c>
      <c r="T50" s="112" t="s">
        <v>293</v>
      </c>
      <c r="U50" s="138"/>
      <c r="V50" s="138"/>
    </row>
    <row r="51" spans="1:22" s="63" customFormat="1">
      <c r="A51" s="138"/>
      <c r="B51" s="138"/>
      <c r="C51" s="138"/>
      <c r="D51" s="140"/>
      <c r="E51" s="140"/>
      <c r="F51" s="141"/>
      <c r="G51" s="141"/>
      <c r="H51" s="88">
        <f t="shared" si="2"/>
        <v>3.4954293571535342E-3</v>
      </c>
      <c r="I51" s="88">
        <f t="shared" si="3"/>
        <v>0</v>
      </c>
      <c r="J51" s="88">
        <f t="shared" si="4"/>
        <v>0</v>
      </c>
      <c r="K51" s="88">
        <f t="shared" si="5"/>
        <v>0</v>
      </c>
      <c r="L51" s="101" t="s">
        <v>26</v>
      </c>
      <c r="M51" s="62">
        <f>'FUEGO_Objeto del gasto'!C10</f>
        <v>12600</v>
      </c>
      <c r="N51" s="62">
        <f>'FUEGO_Objeto del gasto'!D10</f>
        <v>0</v>
      </c>
      <c r="O51" s="62">
        <f>'FUEGO_Objeto del gasto'!E10</f>
        <v>0</v>
      </c>
      <c r="P51" s="62">
        <f>'FUEGO_Objeto del gasto'!F10</f>
        <v>0</v>
      </c>
      <c r="Q51" s="62">
        <f>'FUEGO_Objeto del gasto'!G10</f>
        <v>12600</v>
      </c>
      <c r="R51" s="62"/>
      <c r="S51" s="112">
        <v>2511</v>
      </c>
      <c r="T51" s="112" t="s">
        <v>292</v>
      </c>
      <c r="U51" s="138"/>
      <c r="V51" s="138"/>
    </row>
    <row r="52" spans="1:22" s="63" customFormat="1" ht="71.25">
      <c r="A52" s="138"/>
      <c r="B52" s="138"/>
      <c r="C52" s="138"/>
      <c r="D52" s="108" t="s">
        <v>151</v>
      </c>
      <c r="E52" s="111" t="s">
        <v>152</v>
      </c>
      <c r="F52" s="112" t="s">
        <v>153</v>
      </c>
      <c r="G52" s="110" t="s">
        <v>110</v>
      </c>
      <c r="H52" s="88">
        <f t="shared" si="2"/>
        <v>1.1096601133820744E-2</v>
      </c>
      <c r="I52" s="88">
        <f t="shared" si="3"/>
        <v>0</v>
      </c>
      <c r="J52" s="88">
        <f t="shared" si="4"/>
        <v>0</v>
      </c>
      <c r="K52" s="88">
        <f t="shared" si="5"/>
        <v>0</v>
      </c>
      <c r="L52" s="101" t="s">
        <v>26</v>
      </c>
      <c r="M52" s="91">
        <v>40000</v>
      </c>
      <c r="N52" s="91">
        <v>0</v>
      </c>
      <c r="O52" s="91">
        <v>0</v>
      </c>
      <c r="P52" s="91">
        <v>0</v>
      </c>
      <c r="Q52" s="107">
        <f t="shared" si="6"/>
        <v>40000</v>
      </c>
      <c r="R52" s="62">
        <v>0</v>
      </c>
      <c r="S52" s="112">
        <v>3631</v>
      </c>
      <c r="T52" s="112" t="s">
        <v>294</v>
      </c>
      <c r="U52" s="138"/>
      <c r="V52" s="138"/>
    </row>
    <row r="53" spans="1:22" s="63" customFormat="1" ht="85.5">
      <c r="A53" s="138"/>
      <c r="B53" s="138"/>
      <c r="C53" s="101" t="s">
        <v>67</v>
      </c>
      <c r="D53" s="101" t="s">
        <v>66</v>
      </c>
      <c r="E53" s="101" t="s">
        <v>89</v>
      </c>
      <c r="F53" s="101" t="s">
        <v>90</v>
      </c>
      <c r="G53" s="101" t="s">
        <v>91</v>
      </c>
      <c r="H53" s="88">
        <f t="shared" si="2"/>
        <v>0</v>
      </c>
      <c r="I53" s="88">
        <f t="shared" si="3"/>
        <v>0</v>
      </c>
      <c r="J53" s="88">
        <f t="shared" si="4"/>
        <v>0</v>
      </c>
      <c r="K53" s="88">
        <f t="shared" si="5"/>
        <v>0</v>
      </c>
      <c r="L53" s="101" t="s">
        <v>82</v>
      </c>
      <c r="M53" s="91">
        <v>0</v>
      </c>
      <c r="N53" s="91">
        <v>0</v>
      </c>
      <c r="O53" s="91">
        <v>0</v>
      </c>
      <c r="P53" s="91">
        <v>0</v>
      </c>
      <c r="Q53" s="81">
        <v>0</v>
      </c>
      <c r="R53" s="62">
        <v>0</v>
      </c>
      <c r="S53" s="101" t="s">
        <v>301</v>
      </c>
      <c r="T53" s="101" t="s">
        <v>301</v>
      </c>
      <c r="U53" s="101" t="s">
        <v>40</v>
      </c>
      <c r="V53" s="101"/>
    </row>
    <row r="54" spans="1:22" s="63" customFormat="1" ht="85.5">
      <c r="A54" s="138"/>
      <c r="B54" s="138"/>
      <c r="C54" s="101" t="s">
        <v>68</v>
      </c>
      <c r="D54" s="101" t="s">
        <v>69</v>
      </c>
      <c r="E54" s="101" t="s">
        <v>93</v>
      </c>
      <c r="F54" s="101" t="s">
        <v>94</v>
      </c>
      <c r="G54" s="101" t="s">
        <v>88</v>
      </c>
      <c r="H54" s="88">
        <f t="shared" si="2"/>
        <v>0</v>
      </c>
      <c r="I54" s="88">
        <f t="shared" si="3"/>
        <v>0</v>
      </c>
      <c r="J54" s="88">
        <f t="shared" si="4"/>
        <v>0</v>
      </c>
      <c r="K54" s="88">
        <f t="shared" si="5"/>
        <v>0</v>
      </c>
      <c r="L54" s="101" t="s">
        <v>83</v>
      </c>
      <c r="M54" s="91">
        <v>0</v>
      </c>
      <c r="N54" s="91">
        <v>0</v>
      </c>
      <c r="O54" s="91">
        <v>0</v>
      </c>
      <c r="P54" s="91">
        <v>0</v>
      </c>
      <c r="Q54" s="81">
        <v>0</v>
      </c>
      <c r="R54" s="91">
        <v>0</v>
      </c>
      <c r="S54" s="101" t="s">
        <v>301</v>
      </c>
      <c r="T54" s="101" t="s">
        <v>301</v>
      </c>
      <c r="U54" s="101" t="s">
        <v>98</v>
      </c>
      <c r="V54" s="101"/>
    </row>
    <row r="55" spans="1:22" s="63" customFormat="1" ht="71.25">
      <c r="A55" s="138"/>
      <c r="B55" s="138"/>
      <c r="C55" s="101" t="s">
        <v>70</v>
      </c>
      <c r="D55" s="101" t="s">
        <v>81</v>
      </c>
      <c r="E55" s="101" t="s">
        <v>95</v>
      </c>
      <c r="F55" s="101" t="s">
        <v>97</v>
      </c>
      <c r="G55" s="101" t="s">
        <v>96</v>
      </c>
      <c r="H55" s="88">
        <f t="shared" si="2"/>
        <v>0</v>
      </c>
      <c r="I55" s="88">
        <f t="shared" si="3"/>
        <v>0</v>
      </c>
      <c r="J55" s="88">
        <f t="shared" si="4"/>
        <v>0</v>
      </c>
      <c r="K55" s="88">
        <f t="shared" si="5"/>
        <v>0</v>
      </c>
      <c r="L55" s="101" t="s">
        <v>26</v>
      </c>
      <c r="M55" s="91">
        <v>0</v>
      </c>
      <c r="N55" s="91">
        <v>0</v>
      </c>
      <c r="O55" s="91">
        <v>0</v>
      </c>
      <c r="P55" s="91">
        <v>0</v>
      </c>
      <c r="Q55" s="81">
        <v>0</v>
      </c>
      <c r="R55" s="62">
        <v>0</v>
      </c>
      <c r="S55" s="101" t="s">
        <v>301</v>
      </c>
      <c r="T55" s="101" t="s">
        <v>301</v>
      </c>
      <c r="U55" s="101" t="s">
        <v>98</v>
      </c>
      <c r="V55" s="101" t="s">
        <v>102</v>
      </c>
    </row>
    <row r="56" spans="1:22" s="63" customFormat="1" ht="71.25">
      <c r="A56" s="101" t="s">
        <v>78</v>
      </c>
      <c r="B56" s="101" t="s">
        <v>72</v>
      </c>
      <c r="C56" s="101" t="s">
        <v>73</v>
      </c>
      <c r="D56" s="101" t="s">
        <v>79</v>
      </c>
      <c r="E56" s="101" t="s">
        <v>101</v>
      </c>
      <c r="F56" s="101" t="s">
        <v>97</v>
      </c>
      <c r="G56" s="101" t="s">
        <v>96</v>
      </c>
      <c r="H56" s="88">
        <f t="shared" si="2"/>
        <v>0</v>
      </c>
      <c r="I56" s="88">
        <f t="shared" si="3"/>
        <v>0</v>
      </c>
      <c r="J56" s="88">
        <f t="shared" si="4"/>
        <v>0</v>
      </c>
      <c r="K56" s="88">
        <f t="shared" si="5"/>
        <v>0</v>
      </c>
      <c r="L56" s="101" t="s">
        <v>84</v>
      </c>
      <c r="M56" s="91">
        <v>0</v>
      </c>
      <c r="N56" s="91">
        <v>0</v>
      </c>
      <c r="O56" s="91">
        <v>0</v>
      </c>
      <c r="P56" s="91">
        <v>0</v>
      </c>
      <c r="Q56" s="81">
        <v>0</v>
      </c>
      <c r="R56" s="62">
        <v>0</v>
      </c>
      <c r="S56" s="101" t="s">
        <v>301</v>
      </c>
      <c r="T56" s="101" t="s">
        <v>301</v>
      </c>
      <c r="U56" s="101" t="s">
        <v>98</v>
      </c>
      <c r="V56" s="101" t="s">
        <v>102</v>
      </c>
    </row>
    <row r="57" spans="1:22" s="63" customFormat="1" ht="57">
      <c r="A57" s="101" t="s">
        <v>71</v>
      </c>
      <c r="B57" s="101" t="s">
        <v>75</v>
      </c>
      <c r="C57" s="101" t="s">
        <v>74</v>
      </c>
      <c r="D57" s="101" t="s">
        <v>76</v>
      </c>
      <c r="E57" s="101" t="s">
        <v>99</v>
      </c>
      <c r="F57" s="101" t="s">
        <v>100</v>
      </c>
      <c r="G57" s="80" t="s">
        <v>49</v>
      </c>
      <c r="H57" s="88">
        <f t="shared" si="2"/>
        <v>0</v>
      </c>
      <c r="I57" s="88">
        <f t="shared" si="3"/>
        <v>0</v>
      </c>
      <c r="J57" s="88">
        <f t="shared" si="4"/>
        <v>0</v>
      </c>
      <c r="K57" s="88">
        <f t="shared" si="5"/>
        <v>2.2193202267641488E-2</v>
      </c>
      <c r="L57" s="101" t="s">
        <v>85</v>
      </c>
      <c r="M57" s="91">
        <f>'[1]Presupuesto 2020 Estatal POA Op'!C27</f>
        <v>0</v>
      </c>
      <c r="N57" s="91">
        <v>0</v>
      </c>
      <c r="O57" s="91">
        <v>0</v>
      </c>
      <c r="P57" s="91">
        <v>80000</v>
      </c>
      <c r="Q57" s="81">
        <v>80000</v>
      </c>
      <c r="R57" s="62">
        <v>0</v>
      </c>
      <c r="S57" s="101">
        <v>3391</v>
      </c>
      <c r="T57" s="101" t="s">
        <v>295</v>
      </c>
      <c r="U57" s="101" t="s">
        <v>40</v>
      </c>
      <c r="V57" s="101"/>
    </row>
    <row r="58" spans="1:22" s="63" customFormat="1" ht="28.5">
      <c r="A58" s="138" t="s">
        <v>77</v>
      </c>
      <c r="B58" s="138" t="s">
        <v>80</v>
      </c>
      <c r="C58" s="138" t="s">
        <v>39</v>
      </c>
      <c r="D58" s="138" t="s">
        <v>28</v>
      </c>
      <c r="E58" s="138" t="s">
        <v>43</v>
      </c>
      <c r="F58" s="138" t="s">
        <v>44</v>
      </c>
      <c r="G58" s="138" t="s">
        <v>49</v>
      </c>
      <c r="H58" s="88">
        <f t="shared" si="2"/>
        <v>0</v>
      </c>
      <c r="I58" s="88">
        <f t="shared" si="3"/>
        <v>0</v>
      </c>
      <c r="J58" s="88">
        <f t="shared" si="4"/>
        <v>0</v>
      </c>
      <c r="K58" s="88">
        <f t="shared" si="5"/>
        <v>1.7754561814113189E-2</v>
      </c>
      <c r="L58" s="101" t="s">
        <v>26</v>
      </c>
      <c r="M58" s="62">
        <v>0</v>
      </c>
      <c r="N58" s="62">
        <v>0</v>
      </c>
      <c r="O58" s="62">
        <v>0</v>
      </c>
      <c r="P58" s="62">
        <v>64000</v>
      </c>
      <c r="Q58" s="62">
        <v>64000</v>
      </c>
      <c r="R58" s="62">
        <v>0</v>
      </c>
      <c r="S58" s="119">
        <v>3391</v>
      </c>
      <c r="T58" s="101" t="s">
        <v>326</v>
      </c>
      <c r="U58" s="138" t="s">
        <v>40</v>
      </c>
      <c r="V58" s="138"/>
    </row>
    <row r="59" spans="1:22" s="63" customFormat="1" ht="28.5">
      <c r="A59" s="138"/>
      <c r="B59" s="138"/>
      <c r="C59" s="138"/>
      <c r="D59" s="138"/>
      <c r="E59" s="138"/>
      <c r="F59" s="138"/>
      <c r="G59" s="138"/>
      <c r="H59" s="88">
        <f t="shared" si="2"/>
        <v>0</v>
      </c>
      <c r="I59" s="88">
        <f t="shared" si="3"/>
        <v>0</v>
      </c>
      <c r="J59" s="88">
        <f t="shared" si="4"/>
        <v>1.387075141727593E-2</v>
      </c>
      <c r="K59" s="88">
        <f t="shared" si="5"/>
        <v>0</v>
      </c>
      <c r="L59" s="101" t="s">
        <v>26</v>
      </c>
      <c r="M59" s="62">
        <f>'Presupuesto 2020 Estatal POA Op'!C48</f>
        <v>0</v>
      </c>
      <c r="N59" s="62">
        <f>'Presupuesto 2020 Estatal POA Op'!D48</f>
        <v>0</v>
      </c>
      <c r="O59" s="62">
        <f>'Presupuesto 2020 Estatal POA Op'!E48</f>
        <v>50000</v>
      </c>
      <c r="P59" s="62">
        <f>'Presupuesto 2020 Estatal POA Op'!F48</f>
        <v>0</v>
      </c>
      <c r="Q59" s="62">
        <f>'Presupuesto 2020 Estatal POA Op'!G48</f>
        <v>50000</v>
      </c>
      <c r="R59" s="62">
        <v>0</v>
      </c>
      <c r="S59" s="101">
        <v>5611</v>
      </c>
      <c r="T59" s="101" t="s">
        <v>321</v>
      </c>
      <c r="U59" s="138"/>
      <c r="V59" s="138"/>
    </row>
    <row r="60" spans="1:22" ht="28.5">
      <c r="A60" s="138"/>
      <c r="B60" s="138"/>
      <c r="C60" s="138"/>
      <c r="D60" s="138"/>
      <c r="E60" s="138"/>
      <c r="F60" s="138"/>
      <c r="G60" s="138"/>
      <c r="H60" s="88">
        <f t="shared" si="2"/>
        <v>0</v>
      </c>
      <c r="I60" s="88">
        <f t="shared" si="3"/>
        <v>0</v>
      </c>
      <c r="J60" s="88">
        <f t="shared" si="4"/>
        <v>3.3289803401462229E-3</v>
      </c>
      <c r="K60" s="88">
        <f t="shared" si="5"/>
        <v>0</v>
      </c>
      <c r="L60" s="101" t="s">
        <v>26</v>
      </c>
      <c r="M60" s="62">
        <f>'Presupuesto 2020 Estatal POA Op'!C11</f>
        <v>0</v>
      </c>
      <c r="N60" s="62">
        <f>'Presupuesto 2020 Estatal POA Op'!D11</f>
        <v>0</v>
      </c>
      <c r="O60" s="62">
        <f>'Presupuesto 2020 Estatal POA Op'!E11</f>
        <v>12000</v>
      </c>
      <c r="P60" s="62">
        <f>'Presupuesto 2020 Estatal POA Op'!F11</f>
        <v>0</v>
      </c>
      <c r="Q60" s="62">
        <f>'Presupuesto 2020 Estatal POA Op'!G11</f>
        <v>12000</v>
      </c>
      <c r="R60" s="62">
        <v>0</v>
      </c>
      <c r="S60" s="31">
        <v>2391</v>
      </c>
      <c r="T60" s="101" t="s">
        <v>311</v>
      </c>
      <c r="U60" s="138"/>
      <c r="V60" s="138"/>
    </row>
    <row r="61" spans="1:22">
      <c r="H61" s="113">
        <f>SUM(H5:H60)</f>
        <v>0.3720806874482</v>
      </c>
      <c r="I61" s="113">
        <f t="shared" ref="I61:K61" si="7">SUM(I5:I60)</f>
        <v>0.22325113113619779</v>
      </c>
      <c r="J61" s="113">
        <f t="shared" si="7"/>
        <v>0.21794406790378643</v>
      </c>
      <c r="K61" s="113">
        <f t="shared" si="7"/>
        <v>0.18672411351181578</v>
      </c>
      <c r="M61" s="83">
        <f>SUM(M5:M60)</f>
        <v>1341242</v>
      </c>
      <c r="N61" s="83">
        <f t="shared" ref="N61:Q61" si="8">SUM(N5:N60)</f>
        <v>804755</v>
      </c>
      <c r="O61" s="83">
        <f t="shared" si="8"/>
        <v>785624.59</v>
      </c>
      <c r="P61" s="83">
        <f t="shared" si="8"/>
        <v>673085.79</v>
      </c>
      <c r="Q61" s="83">
        <f t="shared" si="8"/>
        <v>3604707.38</v>
      </c>
      <c r="R61" s="82"/>
      <c r="S61" s="82"/>
      <c r="T61" s="83"/>
      <c r="U61" s="82"/>
    </row>
    <row r="62" spans="1:22">
      <c r="M62" s="83"/>
      <c r="N62" s="83"/>
      <c r="O62" s="83"/>
      <c r="P62" s="83"/>
      <c r="Q62" s="83"/>
    </row>
    <row r="63" spans="1:22">
      <c r="M63" s="63"/>
      <c r="N63" s="63"/>
      <c r="O63" s="184"/>
      <c r="P63" s="63"/>
      <c r="Q63" s="184"/>
    </row>
    <row r="64" spans="1:22">
      <c r="C64" s="132" t="s">
        <v>328</v>
      </c>
      <c r="D64" s="132"/>
      <c r="I64" s="115"/>
      <c r="J64" s="115"/>
      <c r="K64" s="132" t="s">
        <v>331</v>
      </c>
      <c r="L64" s="132"/>
      <c r="M64" s="132"/>
      <c r="N64" s="132"/>
      <c r="O64" s="132"/>
      <c r="P64" s="132"/>
      <c r="Q64" s="132"/>
      <c r="R64" s="132"/>
      <c r="S64" s="132"/>
    </row>
    <row r="65" spans="3:19">
      <c r="O65" s="84"/>
      <c r="P65" s="84"/>
      <c r="Q65" s="84"/>
      <c r="R65" s="82"/>
    </row>
    <row r="66" spans="3:19">
      <c r="O66" s="84"/>
      <c r="P66" s="84"/>
      <c r="Q66" s="82"/>
      <c r="R66" s="82"/>
    </row>
    <row r="67" spans="3:19">
      <c r="M67" s="85"/>
      <c r="N67" s="85"/>
      <c r="O67" s="85"/>
      <c r="P67" s="85"/>
    </row>
    <row r="68" spans="3:19">
      <c r="O68" s="84"/>
      <c r="P68" s="82"/>
    </row>
    <row r="69" spans="3:19">
      <c r="C69" s="133" t="s">
        <v>329</v>
      </c>
      <c r="D69" s="133"/>
      <c r="R69" s="82"/>
      <c r="S69" s="82"/>
    </row>
    <row r="70" spans="3:19">
      <c r="C70" s="132" t="s">
        <v>330</v>
      </c>
      <c r="D70" s="132"/>
      <c r="K70" s="133" t="s">
        <v>332</v>
      </c>
      <c r="L70" s="133"/>
      <c r="M70" s="133"/>
      <c r="R70" s="133" t="s">
        <v>334</v>
      </c>
      <c r="S70" s="133"/>
    </row>
    <row r="71" spans="3:19">
      <c r="K71" s="132" t="s">
        <v>333</v>
      </c>
      <c r="L71" s="132"/>
      <c r="M71" s="132"/>
      <c r="R71" s="132" t="s">
        <v>335</v>
      </c>
      <c r="S71" s="132"/>
    </row>
  </sheetData>
  <mergeCells count="72">
    <mergeCell ref="V58:V60"/>
    <mergeCell ref="U58:U60"/>
    <mergeCell ref="E40:E42"/>
    <mergeCell ref="F40:F42"/>
    <mergeCell ref="G40:G42"/>
    <mergeCell ref="F58:F60"/>
    <mergeCell ref="G58:G60"/>
    <mergeCell ref="A58:A60"/>
    <mergeCell ref="B58:B60"/>
    <mergeCell ref="C58:C60"/>
    <mergeCell ref="D58:D60"/>
    <mergeCell ref="E58:E60"/>
    <mergeCell ref="V28:V29"/>
    <mergeCell ref="A30:A55"/>
    <mergeCell ref="B30:B55"/>
    <mergeCell ref="C31:C52"/>
    <mergeCell ref="U31:U52"/>
    <mergeCell ref="V31:V52"/>
    <mergeCell ref="D38:D39"/>
    <mergeCell ref="E38:E39"/>
    <mergeCell ref="F38:F39"/>
    <mergeCell ref="G38:G39"/>
    <mergeCell ref="U28:U29"/>
    <mergeCell ref="D48:D51"/>
    <mergeCell ref="E48:E51"/>
    <mergeCell ref="F48:F51"/>
    <mergeCell ref="G48:G51"/>
    <mergeCell ref="D40:D42"/>
    <mergeCell ref="C28:C29"/>
    <mergeCell ref="D28:D29"/>
    <mergeCell ref="E28:E29"/>
    <mergeCell ref="F28:F29"/>
    <mergeCell ref="G28:G29"/>
    <mergeCell ref="U3:U4"/>
    <mergeCell ref="U6:U24"/>
    <mergeCell ref="V6:V24"/>
    <mergeCell ref="D25:D27"/>
    <mergeCell ref="E25:E27"/>
    <mergeCell ref="F25:F27"/>
    <mergeCell ref="G25:G27"/>
    <mergeCell ref="U25:U27"/>
    <mergeCell ref="L3:L4"/>
    <mergeCell ref="M3:P3"/>
    <mergeCell ref="Q3:R3"/>
    <mergeCell ref="S3:S4"/>
    <mergeCell ref="T3:T4"/>
    <mergeCell ref="C5:C27"/>
    <mergeCell ref="D6:D24"/>
    <mergeCell ref="E6:E24"/>
    <mergeCell ref="F6:F24"/>
    <mergeCell ref="G6:G24"/>
    <mergeCell ref="R70:S70"/>
    <mergeCell ref="R71:S71"/>
    <mergeCell ref="K64:S64"/>
    <mergeCell ref="A1:AA1"/>
    <mergeCell ref="A2:U2"/>
    <mergeCell ref="A3:A4"/>
    <mergeCell ref="B3:B4"/>
    <mergeCell ref="C3:C4"/>
    <mergeCell ref="D3:D4"/>
    <mergeCell ref="E3:E4"/>
    <mergeCell ref="F3:F4"/>
    <mergeCell ref="G3:G4"/>
    <mergeCell ref="H3:K3"/>
    <mergeCell ref="V3:V4"/>
    <mergeCell ref="A5:A29"/>
    <mergeCell ref="B5:B29"/>
    <mergeCell ref="C64:D64"/>
    <mergeCell ref="C69:D69"/>
    <mergeCell ref="C70:D70"/>
    <mergeCell ref="K70:M70"/>
    <mergeCell ref="K71:M71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3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1"/>
  <sheetViews>
    <sheetView showGridLines="0" topLeftCell="C43" zoomScale="115" zoomScaleNormal="115" workbookViewId="0">
      <selection activeCell="E57" sqref="E57"/>
    </sheetView>
  </sheetViews>
  <sheetFormatPr baseColWidth="10" defaultColWidth="10.25" defaultRowHeight="20.100000000000001" customHeight="1"/>
  <cols>
    <col min="1" max="1" width="10.25" style="55"/>
    <col min="2" max="2" width="69.875" style="56" bestFit="1" customWidth="1"/>
    <col min="3" max="3" width="13.375" style="56" customWidth="1"/>
    <col min="4" max="4" width="14.5" style="56" customWidth="1"/>
    <col min="5" max="6" width="13.375" style="56" customWidth="1"/>
    <col min="7" max="7" width="14.75" style="56" bestFit="1" customWidth="1"/>
    <col min="8" max="8" width="12.75" style="43" customWidth="1"/>
    <col min="9" max="10" width="12.875" style="43" bestFit="1" customWidth="1"/>
    <col min="11" max="11" width="11.25" style="50" bestFit="1" customWidth="1"/>
    <col min="12" max="17" width="11.25" style="41" bestFit="1" customWidth="1"/>
    <col min="18" max="18" width="12.75" style="41" bestFit="1" customWidth="1"/>
    <col min="19" max="16384" width="10.25" style="41"/>
  </cols>
  <sheetData>
    <row r="1" spans="1:17" s="39" customFormat="1" ht="12.75">
      <c r="A1" s="142" t="s">
        <v>212</v>
      </c>
      <c r="B1" s="143"/>
      <c r="C1" s="143"/>
      <c r="D1" s="143"/>
      <c r="E1" s="143"/>
      <c r="F1" s="143"/>
      <c r="G1" s="144"/>
    </row>
    <row r="2" spans="1:17" s="39" customFormat="1" ht="12.75">
      <c r="A2" s="145" t="s">
        <v>154</v>
      </c>
      <c r="B2" s="146" t="s">
        <v>155</v>
      </c>
      <c r="C2" s="146" t="s">
        <v>156</v>
      </c>
      <c r="D2" s="146"/>
      <c r="E2" s="146"/>
      <c r="F2" s="146"/>
      <c r="G2" s="147" t="s">
        <v>0</v>
      </c>
    </row>
    <row r="3" spans="1:17" s="39" customFormat="1" ht="25.5">
      <c r="A3" s="145"/>
      <c r="B3" s="146"/>
      <c r="C3" s="40" t="s">
        <v>209</v>
      </c>
      <c r="D3" s="40" t="s">
        <v>158</v>
      </c>
      <c r="E3" s="40" t="s">
        <v>159</v>
      </c>
      <c r="F3" s="40" t="s">
        <v>160</v>
      </c>
      <c r="G3" s="147"/>
    </row>
    <row r="4" spans="1:17" ht="12.75">
      <c r="A4" s="38">
        <v>2000</v>
      </c>
      <c r="B4" s="33" t="s">
        <v>163</v>
      </c>
      <c r="C4" s="36">
        <f>C5+C8+C12+C14+C10</f>
        <v>61500</v>
      </c>
      <c r="D4" s="36">
        <f t="shared" ref="D4" si="0">D5+D8+D12+D14+D10</f>
        <v>70000</v>
      </c>
      <c r="E4" s="36">
        <f>E5+E8+E12+E14+E10</f>
        <v>89500</v>
      </c>
      <c r="F4" s="36">
        <f t="shared" ref="F4:G4" si="1">F5+F8+F12+F14+F10</f>
        <v>77000</v>
      </c>
      <c r="G4" s="36">
        <f t="shared" si="1"/>
        <v>298000</v>
      </c>
      <c r="H4" s="41"/>
      <c r="I4" s="41"/>
      <c r="J4" s="41"/>
      <c r="K4" s="41"/>
    </row>
    <row r="5" spans="1:17" s="46" customFormat="1" ht="15" customHeight="1">
      <c r="A5" s="60">
        <v>2100</v>
      </c>
      <c r="B5" s="54" t="s">
        <v>213</v>
      </c>
      <c r="C5" s="42">
        <f>SUM(C6:C7)</f>
        <v>0</v>
      </c>
      <c r="D5" s="42">
        <f t="shared" ref="D5:G5" si="2">SUM(D6:D7)</f>
        <v>17000</v>
      </c>
      <c r="E5" s="42">
        <f t="shared" si="2"/>
        <v>22000</v>
      </c>
      <c r="F5" s="42">
        <f t="shared" si="2"/>
        <v>0</v>
      </c>
      <c r="G5" s="42">
        <f t="shared" si="2"/>
        <v>39000</v>
      </c>
      <c r="H5" s="44"/>
      <c r="I5" s="44"/>
      <c r="J5" s="44"/>
      <c r="K5" s="45"/>
    </row>
    <row r="6" spans="1:17" s="46" customFormat="1" ht="15" customHeight="1">
      <c r="A6" s="51">
        <v>2111</v>
      </c>
      <c r="B6" s="47" t="s">
        <v>214</v>
      </c>
      <c r="C6" s="48">
        <v>0</v>
      </c>
      <c r="D6" s="48">
        <v>15000</v>
      </c>
      <c r="E6" s="48">
        <v>20000</v>
      </c>
      <c r="F6" s="48">
        <v>0</v>
      </c>
      <c r="G6" s="49">
        <f>SUM(C6:F6)</f>
        <v>35000</v>
      </c>
      <c r="H6" s="44"/>
      <c r="I6" s="44"/>
      <c r="J6" s="44"/>
      <c r="K6" s="45"/>
    </row>
    <row r="7" spans="1:17" s="46" customFormat="1" ht="15" customHeight="1">
      <c r="A7" s="51">
        <v>2161</v>
      </c>
      <c r="B7" s="47" t="s">
        <v>215</v>
      </c>
      <c r="C7" s="48">
        <v>0</v>
      </c>
      <c r="D7" s="48">
        <v>2000</v>
      </c>
      <c r="E7" s="48">
        <v>2000</v>
      </c>
      <c r="F7" s="48">
        <v>0</v>
      </c>
      <c r="G7" s="49">
        <f t="shared" ref="G7:G49" si="3">SUM(C7:F7)</f>
        <v>4000</v>
      </c>
      <c r="H7" s="44"/>
      <c r="I7" s="44"/>
      <c r="J7" s="44"/>
      <c r="K7" s="45"/>
    </row>
    <row r="8" spans="1:17" s="46" customFormat="1" ht="15" customHeight="1">
      <c r="A8" s="60">
        <v>2200</v>
      </c>
      <c r="B8" s="54" t="s">
        <v>216</v>
      </c>
      <c r="C8" s="42">
        <f>SUM(C9)</f>
        <v>7500</v>
      </c>
      <c r="D8" s="42">
        <f t="shared" ref="D8:G8" si="4">SUM(D9)</f>
        <v>12000</v>
      </c>
      <c r="E8" s="42">
        <f t="shared" si="4"/>
        <v>10500</v>
      </c>
      <c r="F8" s="42">
        <f t="shared" si="4"/>
        <v>12000</v>
      </c>
      <c r="G8" s="42">
        <f t="shared" si="4"/>
        <v>42000</v>
      </c>
      <c r="H8" s="44"/>
      <c r="I8" s="44"/>
      <c r="J8" s="44"/>
      <c r="K8" s="45"/>
    </row>
    <row r="9" spans="1:17" s="46" customFormat="1" ht="15" customHeight="1">
      <c r="A9" s="51">
        <v>2213</v>
      </c>
      <c r="B9" s="47" t="s">
        <v>217</v>
      </c>
      <c r="C9" s="48">
        <v>7500</v>
      </c>
      <c r="D9" s="48">
        <v>12000</v>
      </c>
      <c r="E9" s="48">
        <v>10500</v>
      </c>
      <c r="F9" s="48">
        <v>12000</v>
      </c>
      <c r="G9" s="49">
        <f t="shared" si="3"/>
        <v>42000</v>
      </c>
      <c r="H9" s="44"/>
      <c r="I9" s="44"/>
      <c r="J9" s="44"/>
      <c r="K9" s="45"/>
    </row>
    <row r="10" spans="1:17" s="46" customFormat="1" ht="15" customHeight="1">
      <c r="A10" s="60">
        <v>2300</v>
      </c>
      <c r="B10" s="54" t="s">
        <v>218</v>
      </c>
      <c r="C10" s="42">
        <f>SUM(C11)</f>
        <v>0</v>
      </c>
      <c r="D10" s="42">
        <f t="shared" ref="D10:G10" si="5">SUM(D11)</f>
        <v>0</v>
      </c>
      <c r="E10" s="42">
        <f t="shared" si="5"/>
        <v>12000</v>
      </c>
      <c r="F10" s="42">
        <f t="shared" si="5"/>
        <v>0</v>
      </c>
      <c r="G10" s="42">
        <f t="shared" si="5"/>
        <v>12000</v>
      </c>
      <c r="H10" s="44"/>
      <c r="I10" s="44"/>
      <c r="J10" s="44"/>
      <c r="K10" s="45"/>
    </row>
    <row r="11" spans="1:17" s="46" customFormat="1" ht="15" customHeight="1">
      <c r="A11" s="51">
        <v>2391</v>
      </c>
      <c r="B11" s="47" t="s">
        <v>219</v>
      </c>
      <c r="C11" s="48">
        <v>0</v>
      </c>
      <c r="D11" s="48">
        <v>0</v>
      </c>
      <c r="E11" s="48">
        <v>12000</v>
      </c>
      <c r="F11" s="48">
        <v>0</v>
      </c>
      <c r="G11" s="49">
        <f t="shared" si="3"/>
        <v>12000</v>
      </c>
      <c r="H11" s="44"/>
      <c r="I11" s="44"/>
      <c r="J11" s="44"/>
      <c r="K11" s="45"/>
    </row>
    <row r="12" spans="1:17" s="46" customFormat="1" ht="15" customHeight="1">
      <c r="A12" s="60">
        <v>2400</v>
      </c>
      <c r="B12" s="54" t="s">
        <v>220</v>
      </c>
      <c r="C12" s="42">
        <f>SUM(C13)</f>
        <v>35000</v>
      </c>
      <c r="D12" s="42">
        <f t="shared" ref="D12:G12" si="6">SUM(D13)</f>
        <v>0</v>
      </c>
      <c r="E12" s="42">
        <f t="shared" si="6"/>
        <v>0</v>
      </c>
      <c r="F12" s="42">
        <f t="shared" si="6"/>
        <v>0</v>
      </c>
      <c r="G12" s="42">
        <f t="shared" si="6"/>
        <v>35000</v>
      </c>
      <c r="H12" s="44"/>
      <c r="I12" s="44"/>
      <c r="J12" s="44"/>
      <c r="K12" s="45"/>
    </row>
    <row r="13" spans="1:17" s="46" customFormat="1" ht="15" customHeight="1">
      <c r="A13" s="51">
        <v>2451</v>
      </c>
      <c r="B13" s="47" t="s">
        <v>221</v>
      </c>
      <c r="C13" s="48">
        <v>35000</v>
      </c>
      <c r="D13" s="48">
        <v>0</v>
      </c>
      <c r="E13" s="48">
        <v>0</v>
      </c>
      <c r="F13" s="48">
        <v>0</v>
      </c>
      <c r="G13" s="49">
        <f t="shared" si="3"/>
        <v>35000</v>
      </c>
      <c r="H13" s="44"/>
      <c r="I13" s="44"/>
      <c r="J13" s="44"/>
      <c r="K13" s="45"/>
    </row>
    <row r="14" spans="1:17" s="46" customFormat="1" ht="15" customHeight="1">
      <c r="A14" s="60">
        <v>2600</v>
      </c>
      <c r="B14" s="54" t="s">
        <v>222</v>
      </c>
      <c r="C14" s="42">
        <f>SUM(C15)</f>
        <v>19000</v>
      </c>
      <c r="D14" s="42">
        <f t="shared" ref="D14:G14" si="7">SUM(D15)</f>
        <v>41000</v>
      </c>
      <c r="E14" s="42">
        <f t="shared" si="7"/>
        <v>45000</v>
      </c>
      <c r="F14" s="42">
        <f t="shared" si="7"/>
        <v>65000</v>
      </c>
      <c r="G14" s="42">
        <f t="shared" si="7"/>
        <v>170000</v>
      </c>
      <c r="H14" s="44"/>
      <c r="I14" s="44"/>
      <c r="J14" s="44"/>
      <c r="K14" s="45"/>
    </row>
    <row r="15" spans="1:17" s="46" customFormat="1" ht="15" customHeight="1">
      <c r="A15" s="51">
        <v>2611</v>
      </c>
      <c r="B15" s="47" t="s">
        <v>222</v>
      </c>
      <c r="C15" s="48">
        <v>19000</v>
      </c>
      <c r="D15" s="48">
        <v>41000</v>
      </c>
      <c r="E15" s="48">
        <v>45000</v>
      </c>
      <c r="F15" s="48">
        <v>65000</v>
      </c>
      <c r="G15" s="49">
        <f t="shared" si="3"/>
        <v>170000</v>
      </c>
      <c r="H15" s="44"/>
      <c r="I15" s="44"/>
      <c r="J15" s="44"/>
      <c r="K15" s="45"/>
      <c r="L15" s="52"/>
      <c r="M15" s="52"/>
      <c r="N15" s="52"/>
      <c r="O15" s="52"/>
      <c r="P15" s="52"/>
      <c r="Q15" s="52"/>
    </row>
    <row r="16" spans="1:17" ht="12.75">
      <c r="A16" s="38">
        <v>3000</v>
      </c>
      <c r="B16" s="33" t="s">
        <v>179</v>
      </c>
      <c r="C16" s="36">
        <f>C17+C21+C24+C28+C31+C34+C37+C41</f>
        <v>119692</v>
      </c>
      <c r="D16" s="36">
        <f t="shared" ref="D16:F16" si="8">D17+D21+D24+D28+D31+D34+D37+D41</f>
        <v>239105</v>
      </c>
      <c r="E16" s="36">
        <f t="shared" si="8"/>
        <v>284474.58666666661</v>
      </c>
      <c r="F16" s="36">
        <f t="shared" si="8"/>
        <v>502435.79333333333</v>
      </c>
      <c r="G16" s="37">
        <f>SUM(C16:F16)</f>
        <v>1145707.3799999999</v>
      </c>
      <c r="H16" s="41"/>
      <c r="I16" s="41"/>
      <c r="J16" s="41"/>
      <c r="K16" s="41"/>
    </row>
    <row r="17" spans="1:11" s="46" customFormat="1" ht="15" customHeight="1">
      <c r="A17" s="60">
        <v>3100</v>
      </c>
      <c r="B17" s="54" t="s">
        <v>223</v>
      </c>
      <c r="C17" s="42">
        <f>SUM(C18:C20)</f>
        <v>7998</v>
      </c>
      <c r="D17" s="42">
        <f t="shared" ref="D17:G17" si="9">SUM(D18:D20)</f>
        <v>9605</v>
      </c>
      <c r="E17" s="42">
        <f t="shared" si="9"/>
        <v>3197</v>
      </c>
      <c r="F17" s="42">
        <f t="shared" si="9"/>
        <v>5197</v>
      </c>
      <c r="G17" s="42">
        <f t="shared" si="9"/>
        <v>25997</v>
      </c>
      <c r="H17" s="44"/>
      <c r="I17" s="44"/>
      <c r="J17" s="44"/>
      <c r="K17" s="45"/>
    </row>
    <row r="18" spans="1:11" s="46" customFormat="1" ht="15" customHeight="1">
      <c r="A18" s="51">
        <v>3111</v>
      </c>
      <c r="B18" s="47" t="s">
        <v>224</v>
      </c>
      <c r="C18" s="48">
        <v>2000</v>
      </c>
      <c r="D18" s="48">
        <v>4000</v>
      </c>
      <c r="E18" s="48">
        <v>2000</v>
      </c>
      <c r="F18" s="48">
        <v>4000</v>
      </c>
      <c r="G18" s="49">
        <f t="shared" si="3"/>
        <v>12000</v>
      </c>
      <c r="H18" s="44"/>
      <c r="I18" s="44"/>
      <c r="J18" s="44"/>
      <c r="K18" s="45"/>
    </row>
    <row r="19" spans="1:11" s="46" customFormat="1" ht="15" customHeight="1">
      <c r="A19" s="51">
        <v>3141</v>
      </c>
      <c r="B19" s="47" t="s">
        <v>225</v>
      </c>
      <c r="C19" s="48">
        <v>2098</v>
      </c>
      <c r="D19" s="48">
        <v>1197</v>
      </c>
      <c r="E19" s="48">
        <v>1197</v>
      </c>
      <c r="F19" s="48">
        <v>1197</v>
      </c>
      <c r="G19" s="49">
        <f t="shared" si="3"/>
        <v>5689</v>
      </c>
      <c r="H19" s="44"/>
      <c r="I19" s="44"/>
      <c r="J19" s="44"/>
      <c r="K19" s="45"/>
    </row>
    <row r="20" spans="1:11" s="46" customFormat="1" ht="15" customHeight="1">
      <c r="A20" s="51">
        <v>3171</v>
      </c>
      <c r="B20" s="47" t="s">
        <v>226</v>
      </c>
      <c r="C20" s="48">
        <v>3900</v>
      </c>
      <c r="D20" s="48">
        <v>4408</v>
      </c>
      <c r="E20" s="48">
        <v>0</v>
      </c>
      <c r="F20" s="48">
        <v>0</v>
      </c>
      <c r="G20" s="49">
        <f t="shared" si="3"/>
        <v>8308</v>
      </c>
      <c r="H20" s="44"/>
      <c r="I20" s="44"/>
      <c r="J20" s="44"/>
      <c r="K20" s="45"/>
    </row>
    <row r="21" spans="1:11" s="46" customFormat="1" ht="15" customHeight="1">
      <c r="A21" s="60">
        <v>3200</v>
      </c>
      <c r="B21" s="54" t="s">
        <v>227</v>
      </c>
      <c r="C21" s="42">
        <f>SUM(C22:C23)</f>
        <v>25790</v>
      </c>
      <c r="D21" s="42">
        <f t="shared" ref="D21:F21" si="10">SUM(D22:D23)</f>
        <v>25000</v>
      </c>
      <c r="E21" s="42">
        <f t="shared" si="10"/>
        <v>37300</v>
      </c>
      <c r="F21" s="42">
        <f t="shared" si="10"/>
        <v>22500</v>
      </c>
      <c r="G21" s="42">
        <f>SUM(G22:G23)</f>
        <v>110590</v>
      </c>
      <c r="H21" s="44"/>
      <c r="I21" s="44"/>
      <c r="J21" s="44"/>
      <c r="K21" s="45"/>
    </row>
    <row r="22" spans="1:11" s="46" customFormat="1" ht="15" customHeight="1">
      <c r="A22" s="51">
        <v>3221</v>
      </c>
      <c r="B22" s="47" t="s">
        <v>228</v>
      </c>
      <c r="C22" s="48">
        <v>22500</v>
      </c>
      <c r="D22" s="48">
        <v>22500</v>
      </c>
      <c r="E22" s="48">
        <v>22500</v>
      </c>
      <c r="F22" s="48">
        <v>22500</v>
      </c>
      <c r="G22" s="49">
        <f t="shared" si="3"/>
        <v>90000</v>
      </c>
      <c r="H22" s="44"/>
      <c r="I22" s="44"/>
      <c r="J22" s="44"/>
      <c r="K22" s="45"/>
    </row>
    <row r="23" spans="1:11" s="46" customFormat="1" ht="15" customHeight="1">
      <c r="A23" s="51">
        <v>3271</v>
      </c>
      <c r="B23" s="47" t="s">
        <v>229</v>
      </c>
      <c r="C23" s="48">
        <v>3290</v>
      </c>
      <c r="D23" s="48">
        <v>2500</v>
      </c>
      <c r="E23" s="48">
        <v>14800</v>
      </c>
      <c r="F23" s="48">
        <v>0</v>
      </c>
      <c r="G23" s="49">
        <f t="shared" si="3"/>
        <v>20590</v>
      </c>
      <c r="H23" s="44"/>
      <c r="I23" s="44"/>
      <c r="J23" s="44"/>
      <c r="K23" s="45"/>
    </row>
    <row r="24" spans="1:11" s="46" customFormat="1" ht="15" customHeight="1">
      <c r="A24" s="60">
        <v>3300</v>
      </c>
      <c r="B24" s="54" t="s">
        <v>230</v>
      </c>
      <c r="C24" s="42">
        <f>SUM(C25:C27)</f>
        <v>0</v>
      </c>
      <c r="D24" s="42">
        <f t="shared" ref="D24:G24" si="11">SUM(D25:D27)</f>
        <v>0</v>
      </c>
      <c r="E24" s="42">
        <f t="shared" si="11"/>
        <v>204477.58666666661</v>
      </c>
      <c r="F24" s="42">
        <f t="shared" si="11"/>
        <v>236238.79333333333</v>
      </c>
      <c r="G24" s="42">
        <f t="shared" si="11"/>
        <v>440716.37999999995</v>
      </c>
      <c r="H24" s="44"/>
      <c r="I24" s="44"/>
      <c r="J24" s="44"/>
      <c r="K24" s="45"/>
    </row>
    <row r="25" spans="1:11" s="46" customFormat="1" ht="15" customHeight="1">
      <c r="A25" s="51">
        <v>3311</v>
      </c>
      <c r="B25" s="53" t="s">
        <v>231</v>
      </c>
      <c r="C25" s="48">
        <v>0</v>
      </c>
      <c r="D25" s="48">
        <v>0</v>
      </c>
      <c r="E25" s="48">
        <v>0</v>
      </c>
      <c r="F25" s="48">
        <v>65000</v>
      </c>
      <c r="G25" s="49">
        <f t="shared" si="3"/>
        <v>65000</v>
      </c>
      <c r="H25" s="44"/>
      <c r="I25" s="44"/>
      <c r="J25" s="44"/>
      <c r="K25" s="45"/>
    </row>
    <row r="26" spans="1:11" s="46" customFormat="1" ht="15" customHeight="1">
      <c r="A26" s="51">
        <v>3351</v>
      </c>
      <c r="B26" s="53" t="s">
        <v>232</v>
      </c>
      <c r="C26" s="48">
        <v>0</v>
      </c>
      <c r="D26" s="48">
        <v>0</v>
      </c>
      <c r="E26" s="48">
        <v>150000</v>
      </c>
      <c r="F26" s="48">
        <v>0</v>
      </c>
      <c r="G26" s="49">
        <f t="shared" si="3"/>
        <v>150000</v>
      </c>
      <c r="H26" s="44"/>
      <c r="I26" s="44"/>
      <c r="J26" s="44"/>
      <c r="K26" s="45"/>
    </row>
    <row r="27" spans="1:11" s="46" customFormat="1" ht="15" customHeight="1">
      <c r="A27" s="51">
        <v>3391</v>
      </c>
      <c r="B27" s="53" t="s">
        <v>185</v>
      </c>
      <c r="C27" s="48">
        <v>0</v>
      </c>
      <c r="D27" s="48">
        <v>0</v>
      </c>
      <c r="E27" s="48">
        <v>54477.586666666597</v>
      </c>
      <c r="F27" s="48">
        <v>171238.79333333333</v>
      </c>
      <c r="G27" s="49">
        <f t="shared" si="3"/>
        <v>225716.37999999995</v>
      </c>
      <c r="H27" s="44"/>
      <c r="I27" s="44"/>
      <c r="J27" s="44"/>
      <c r="K27" s="45"/>
    </row>
    <row r="28" spans="1:11" s="46" customFormat="1" ht="15" customHeight="1">
      <c r="A28" s="60">
        <v>3400</v>
      </c>
      <c r="B28" s="54" t="s">
        <v>233</v>
      </c>
      <c r="C28" s="42">
        <f>SUM(C29:C30)</f>
        <v>1500</v>
      </c>
      <c r="D28" s="42">
        <f t="shared" ref="D28:G28" si="12">SUM(D29:D30)</f>
        <v>1500</v>
      </c>
      <c r="E28" s="42">
        <f t="shared" si="12"/>
        <v>1500</v>
      </c>
      <c r="F28" s="42">
        <f t="shared" si="12"/>
        <v>24500</v>
      </c>
      <c r="G28" s="42">
        <f t="shared" si="12"/>
        <v>29000</v>
      </c>
      <c r="H28" s="44"/>
      <c r="I28" s="44"/>
      <c r="J28" s="44"/>
      <c r="K28" s="45"/>
    </row>
    <row r="29" spans="1:11" s="46" customFormat="1" ht="15" customHeight="1">
      <c r="A29" s="51">
        <v>3411</v>
      </c>
      <c r="B29" s="47" t="s">
        <v>234</v>
      </c>
      <c r="C29" s="48">
        <v>1500</v>
      </c>
      <c r="D29" s="48">
        <v>1500</v>
      </c>
      <c r="E29" s="48">
        <v>1500</v>
      </c>
      <c r="F29" s="48">
        <v>1500</v>
      </c>
      <c r="G29" s="49">
        <f t="shared" si="3"/>
        <v>6000</v>
      </c>
      <c r="H29" s="44"/>
      <c r="I29" s="44"/>
      <c r="J29" s="44"/>
      <c r="K29" s="45"/>
    </row>
    <row r="30" spans="1:11" s="46" customFormat="1" ht="15" customHeight="1">
      <c r="A30" s="51">
        <v>3451</v>
      </c>
      <c r="B30" s="47" t="s">
        <v>235</v>
      </c>
      <c r="C30" s="48">
        <v>0</v>
      </c>
      <c r="D30" s="48">
        <v>0</v>
      </c>
      <c r="E30" s="48">
        <v>0</v>
      </c>
      <c r="F30" s="48">
        <v>23000</v>
      </c>
      <c r="G30" s="49">
        <f t="shared" si="3"/>
        <v>23000</v>
      </c>
      <c r="H30" s="44"/>
      <c r="I30" s="44"/>
      <c r="J30" s="44"/>
      <c r="K30" s="45"/>
    </row>
    <row r="31" spans="1:11" s="46" customFormat="1" ht="15" customHeight="1">
      <c r="A31" s="60">
        <v>3500</v>
      </c>
      <c r="B31" s="54" t="s">
        <v>236</v>
      </c>
      <c r="C31" s="42">
        <f>SUM(C32:C33)</f>
        <v>9000</v>
      </c>
      <c r="D31" s="42">
        <f t="shared" ref="D31:G31" si="13">SUM(D32:D33)</f>
        <v>51000</v>
      </c>
      <c r="E31" s="42">
        <f t="shared" si="13"/>
        <v>12000</v>
      </c>
      <c r="F31" s="42">
        <f t="shared" si="13"/>
        <v>6000</v>
      </c>
      <c r="G31" s="42">
        <f t="shared" si="13"/>
        <v>78000</v>
      </c>
      <c r="H31" s="44"/>
      <c r="I31" s="44"/>
      <c r="J31" s="44"/>
      <c r="K31" s="45"/>
    </row>
    <row r="32" spans="1:11" s="46" customFormat="1" ht="12.75">
      <c r="A32" s="51">
        <v>3551</v>
      </c>
      <c r="B32" s="53" t="s">
        <v>237</v>
      </c>
      <c r="C32" s="48">
        <v>6000</v>
      </c>
      <c r="D32" s="48">
        <v>48000</v>
      </c>
      <c r="E32" s="48">
        <v>12000</v>
      </c>
      <c r="F32" s="48">
        <v>6000</v>
      </c>
      <c r="G32" s="49">
        <f t="shared" si="3"/>
        <v>72000</v>
      </c>
      <c r="H32" s="44"/>
      <c r="I32" s="44"/>
      <c r="J32" s="44"/>
      <c r="K32" s="45"/>
    </row>
    <row r="33" spans="1:11" s="46" customFormat="1" ht="12.75">
      <c r="A33" s="51">
        <v>3571</v>
      </c>
      <c r="B33" s="53" t="s">
        <v>238</v>
      </c>
      <c r="C33" s="48">
        <v>3000</v>
      </c>
      <c r="D33" s="48">
        <v>3000</v>
      </c>
      <c r="E33" s="48">
        <v>0</v>
      </c>
      <c r="F33" s="48">
        <v>0</v>
      </c>
      <c r="G33" s="49">
        <f t="shared" si="3"/>
        <v>6000</v>
      </c>
      <c r="H33" s="44"/>
      <c r="I33" s="44"/>
      <c r="J33" s="44"/>
      <c r="K33" s="45"/>
    </row>
    <row r="34" spans="1:11" s="46" customFormat="1" ht="15" customHeight="1">
      <c r="A34" s="60">
        <v>3600</v>
      </c>
      <c r="B34" s="54" t="s">
        <v>239</v>
      </c>
      <c r="C34" s="42">
        <f>SUM(C35:C36)</f>
        <v>0</v>
      </c>
      <c r="D34" s="42">
        <f t="shared" ref="D34:G34" si="14">SUM(D35:D36)</f>
        <v>0</v>
      </c>
      <c r="E34" s="42">
        <f t="shared" si="14"/>
        <v>5000</v>
      </c>
      <c r="F34" s="42">
        <f t="shared" si="14"/>
        <v>190000</v>
      </c>
      <c r="G34" s="42">
        <f t="shared" si="14"/>
        <v>195000</v>
      </c>
      <c r="H34" s="44"/>
      <c r="I34" s="44"/>
      <c r="J34" s="44"/>
      <c r="K34" s="45"/>
    </row>
    <row r="35" spans="1:11" s="46" customFormat="1" ht="25.5">
      <c r="A35" s="51">
        <v>3611</v>
      </c>
      <c r="B35" s="53" t="s">
        <v>240</v>
      </c>
      <c r="C35" s="48">
        <v>0</v>
      </c>
      <c r="D35" s="48">
        <v>0</v>
      </c>
      <c r="E35" s="48">
        <v>5000</v>
      </c>
      <c r="F35" s="48">
        <v>0</v>
      </c>
      <c r="G35" s="49">
        <f t="shared" si="3"/>
        <v>5000</v>
      </c>
      <c r="H35" s="44"/>
      <c r="I35" s="44"/>
      <c r="J35" s="44"/>
      <c r="K35" s="45"/>
    </row>
    <row r="36" spans="1:11" s="46" customFormat="1" ht="12.75">
      <c r="A36" s="51">
        <v>3631</v>
      </c>
      <c r="B36" s="53" t="s">
        <v>193</v>
      </c>
      <c r="C36" s="48">
        <v>0</v>
      </c>
      <c r="D36" s="48">
        <v>0</v>
      </c>
      <c r="E36" s="48">
        <v>0</v>
      </c>
      <c r="F36" s="48">
        <v>190000</v>
      </c>
      <c r="G36" s="49">
        <f t="shared" si="3"/>
        <v>190000</v>
      </c>
      <c r="H36" s="44"/>
      <c r="I36" s="44"/>
      <c r="J36" s="44"/>
      <c r="K36" s="45"/>
    </row>
    <row r="37" spans="1:11" s="46" customFormat="1" ht="15" customHeight="1">
      <c r="A37" s="60">
        <v>3700</v>
      </c>
      <c r="B37" s="54" t="s">
        <v>241</v>
      </c>
      <c r="C37" s="42">
        <f>SUM(C38:C40)</f>
        <v>74000</v>
      </c>
      <c r="D37" s="42">
        <f t="shared" ref="D37:G37" si="15">SUM(D38:D40)</f>
        <v>152000</v>
      </c>
      <c r="E37" s="42">
        <f t="shared" si="15"/>
        <v>21000</v>
      </c>
      <c r="F37" s="42">
        <f t="shared" si="15"/>
        <v>18000</v>
      </c>
      <c r="G37" s="42">
        <f t="shared" si="15"/>
        <v>265000</v>
      </c>
      <c r="H37" s="44"/>
      <c r="I37" s="44"/>
      <c r="J37" s="44"/>
      <c r="K37" s="45"/>
    </row>
    <row r="38" spans="1:11" s="46" customFormat="1" ht="15" customHeight="1">
      <c r="A38" s="51">
        <v>3711</v>
      </c>
      <c r="B38" s="47" t="s">
        <v>242</v>
      </c>
      <c r="C38" s="48">
        <v>0</v>
      </c>
      <c r="D38" s="48">
        <v>0</v>
      </c>
      <c r="E38" s="48">
        <v>3000</v>
      </c>
      <c r="F38" s="48">
        <v>6000</v>
      </c>
      <c r="G38" s="49">
        <f t="shared" si="3"/>
        <v>9000</v>
      </c>
      <c r="H38" s="44"/>
      <c r="I38" s="44"/>
      <c r="J38" s="44"/>
      <c r="K38" s="45"/>
    </row>
    <row r="39" spans="1:11" s="46" customFormat="1" ht="15" customHeight="1">
      <c r="A39" s="51">
        <v>3751</v>
      </c>
      <c r="B39" s="47" t="s">
        <v>243</v>
      </c>
      <c r="C39" s="48">
        <v>14000</v>
      </c>
      <c r="D39" s="48">
        <v>12000</v>
      </c>
      <c r="E39" s="48">
        <v>18000</v>
      </c>
      <c r="F39" s="48">
        <v>12000</v>
      </c>
      <c r="G39" s="49">
        <f t="shared" si="3"/>
        <v>56000</v>
      </c>
      <c r="H39" s="44"/>
      <c r="I39" s="44"/>
      <c r="J39" s="44"/>
      <c r="K39" s="45"/>
    </row>
    <row r="40" spans="1:11" s="46" customFormat="1" ht="25.5">
      <c r="A40" s="51">
        <v>3782</v>
      </c>
      <c r="B40" s="53" t="s">
        <v>244</v>
      </c>
      <c r="C40" s="48">
        <v>60000</v>
      </c>
      <c r="D40" s="48">
        <v>140000</v>
      </c>
      <c r="E40" s="48">
        <v>0</v>
      </c>
      <c r="F40" s="48">
        <v>0</v>
      </c>
      <c r="G40" s="49">
        <f t="shared" si="3"/>
        <v>200000</v>
      </c>
      <c r="H40" s="44"/>
      <c r="I40" s="44"/>
      <c r="J40" s="44"/>
      <c r="K40" s="45"/>
    </row>
    <row r="41" spans="1:11" s="46" customFormat="1" ht="15" customHeight="1">
      <c r="A41" s="60">
        <v>3900</v>
      </c>
      <c r="B41" s="54" t="s">
        <v>245</v>
      </c>
      <c r="C41" s="42">
        <f>SUM(C42)</f>
        <v>1404</v>
      </c>
      <c r="D41" s="42">
        <f t="shared" ref="D41:G41" si="16">SUM(D42)</f>
        <v>0</v>
      </c>
      <c r="E41" s="42">
        <f t="shared" si="16"/>
        <v>0</v>
      </c>
      <c r="F41" s="42">
        <f t="shared" si="16"/>
        <v>0</v>
      </c>
      <c r="G41" s="42">
        <f t="shared" si="16"/>
        <v>1404</v>
      </c>
      <c r="H41" s="44"/>
      <c r="I41" s="44"/>
      <c r="J41" s="44"/>
      <c r="K41" s="45"/>
    </row>
    <row r="42" spans="1:11" s="46" customFormat="1" ht="15" customHeight="1">
      <c r="A42" s="51">
        <v>3921</v>
      </c>
      <c r="B42" s="47" t="s">
        <v>246</v>
      </c>
      <c r="C42" s="48">
        <v>1404</v>
      </c>
      <c r="D42" s="48">
        <v>0</v>
      </c>
      <c r="E42" s="48">
        <v>0</v>
      </c>
      <c r="F42" s="48">
        <v>0</v>
      </c>
      <c r="G42" s="49">
        <f t="shared" si="3"/>
        <v>1404</v>
      </c>
      <c r="H42" s="44"/>
      <c r="I42" s="44"/>
      <c r="J42" s="44"/>
      <c r="K42" s="45"/>
    </row>
    <row r="43" spans="1:11" ht="12.75">
      <c r="A43" s="38">
        <v>5000</v>
      </c>
      <c r="B43" s="33" t="s">
        <v>198</v>
      </c>
      <c r="C43" s="36">
        <f>C44+C47</f>
        <v>0</v>
      </c>
      <c r="D43" s="36">
        <f t="shared" ref="D43:F43" si="17">D44+D47</f>
        <v>96000</v>
      </c>
      <c r="E43" s="36">
        <f t="shared" si="17"/>
        <v>65000</v>
      </c>
      <c r="F43" s="36">
        <f t="shared" si="17"/>
        <v>0</v>
      </c>
      <c r="G43" s="37">
        <f>F43+E43+D43+C43</f>
        <v>161000</v>
      </c>
      <c r="H43" s="41"/>
      <c r="I43" s="41"/>
      <c r="J43" s="41"/>
      <c r="K43" s="41"/>
    </row>
    <row r="44" spans="1:11" s="46" customFormat="1" ht="15" customHeight="1">
      <c r="A44" s="60">
        <v>5100</v>
      </c>
      <c r="B44" s="54" t="s">
        <v>247</v>
      </c>
      <c r="C44" s="42">
        <f>SUM(C45:C46)</f>
        <v>0</v>
      </c>
      <c r="D44" s="42">
        <f t="shared" ref="D44:G44" si="18">SUM(D45:D46)</f>
        <v>70000</v>
      </c>
      <c r="E44" s="42">
        <f t="shared" si="18"/>
        <v>15000</v>
      </c>
      <c r="F44" s="42">
        <f t="shared" si="18"/>
        <v>0</v>
      </c>
      <c r="G44" s="42">
        <f t="shared" si="18"/>
        <v>85000</v>
      </c>
      <c r="H44" s="44"/>
      <c r="I44" s="44"/>
      <c r="J44" s="44"/>
      <c r="K44" s="45"/>
    </row>
    <row r="45" spans="1:11" s="46" customFormat="1" ht="15" customHeight="1">
      <c r="A45" s="51">
        <v>5111</v>
      </c>
      <c r="B45" s="47" t="s">
        <v>248</v>
      </c>
      <c r="C45" s="48">
        <v>0</v>
      </c>
      <c r="D45" s="48">
        <v>0</v>
      </c>
      <c r="E45" s="48">
        <v>15000</v>
      </c>
      <c r="F45" s="48">
        <v>0</v>
      </c>
      <c r="G45" s="49">
        <f t="shared" si="3"/>
        <v>15000</v>
      </c>
      <c r="H45" s="44"/>
      <c r="I45" s="44"/>
      <c r="J45" s="44"/>
      <c r="K45" s="45"/>
    </row>
    <row r="46" spans="1:11" s="46" customFormat="1" ht="15" customHeight="1">
      <c r="A46" s="51">
        <v>5191</v>
      </c>
      <c r="B46" s="47" t="s">
        <v>202</v>
      </c>
      <c r="C46" s="48">
        <v>0</v>
      </c>
      <c r="D46" s="48">
        <v>70000</v>
      </c>
      <c r="E46" s="48">
        <v>0</v>
      </c>
      <c r="F46" s="48">
        <v>0</v>
      </c>
      <c r="G46" s="49">
        <f t="shared" si="3"/>
        <v>70000</v>
      </c>
      <c r="H46" s="44"/>
      <c r="I46" s="44"/>
      <c r="J46" s="44"/>
      <c r="K46" s="45"/>
    </row>
    <row r="47" spans="1:11" s="46" customFormat="1" ht="15" customHeight="1">
      <c r="A47" s="60">
        <v>5600</v>
      </c>
      <c r="B47" s="54" t="s">
        <v>249</v>
      </c>
      <c r="C47" s="42">
        <f>SUM(C48:C49)</f>
        <v>0</v>
      </c>
      <c r="D47" s="42">
        <f t="shared" ref="D47:G47" si="19">SUM(D48:D49)</f>
        <v>26000</v>
      </c>
      <c r="E47" s="42">
        <f t="shared" si="19"/>
        <v>50000</v>
      </c>
      <c r="F47" s="42">
        <f t="shared" si="19"/>
        <v>0</v>
      </c>
      <c r="G47" s="42">
        <f t="shared" si="19"/>
        <v>76000</v>
      </c>
      <c r="H47" s="44"/>
      <c r="I47" s="44"/>
      <c r="J47" s="44"/>
      <c r="K47" s="45"/>
    </row>
    <row r="48" spans="1:11" s="46" customFormat="1" ht="15" customHeight="1">
      <c r="A48" s="51">
        <v>5611</v>
      </c>
      <c r="B48" s="47" t="s">
        <v>250</v>
      </c>
      <c r="C48" s="48">
        <v>0</v>
      </c>
      <c r="D48" s="48">
        <v>0</v>
      </c>
      <c r="E48" s="48">
        <v>50000</v>
      </c>
      <c r="F48" s="48">
        <v>0</v>
      </c>
      <c r="G48" s="49">
        <f t="shared" si="3"/>
        <v>50000</v>
      </c>
      <c r="H48" s="44"/>
      <c r="I48" s="44"/>
      <c r="J48" s="44"/>
      <c r="K48" s="45"/>
    </row>
    <row r="49" spans="1:11" s="46" customFormat="1" ht="15" customHeight="1">
      <c r="A49" s="51">
        <v>5641</v>
      </c>
      <c r="B49" s="47" t="s">
        <v>251</v>
      </c>
      <c r="C49" s="48">
        <v>0</v>
      </c>
      <c r="D49" s="48">
        <v>26000</v>
      </c>
      <c r="E49" s="48">
        <v>0</v>
      </c>
      <c r="F49" s="48">
        <v>0</v>
      </c>
      <c r="G49" s="49">
        <f t="shared" si="3"/>
        <v>26000</v>
      </c>
      <c r="H49" s="44"/>
      <c r="I49" s="44"/>
      <c r="J49" s="44"/>
      <c r="K49" s="45"/>
    </row>
    <row r="50" spans="1:11" ht="15" customHeight="1" thickBot="1">
      <c r="A50" s="130" t="s">
        <v>1</v>
      </c>
      <c r="B50" s="131"/>
      <c r="C50" s="128">
        <f t="shared" ref="C50:F50" si="20">C4+C16+C43</f>
        <v>181192</v>
      </c>
      <c r="D50" s="128">
        <f t="shared" si="20"/>
        <v>405105</v>
      </c>
      <c r="E50" s="128">
        <f t="shared" si="20"/>
        <v>438974.58666666661</v>
      </c>
      <c r="F50" s="128">
        <f t="shared" si="20"/>
        <v>579435.79333333333</v>
      </c>
      <c r="G50" s="128">
        <f>G4+G16+G43</f>
        <v>1604707.38</v>
      </c>
    </row>
    <row r="51" spans="1:11" ht="20.100000000000001" customHeight="1">
      <c r="C51" s="61"/>
      <c r="D51" s="61"/>
      <c r="E51" s="61"/>
      <c r="F51" s="61"/>
      <c r="G51" s="129"/>
    </row>
    <row r="52" spans="1:11" ht="20.100000000000001" customHeight="1">
      <c r="E52" s="61"/>
      <c r="F52" s="61"/>
      <c r="G52" s="129"/>
    </row>
    <row r="71" spans="2:2" ht="12.75">
      <c r="B71" s="57"/>
    </row>
  </sheetData>
  <mergeCells count="5">
    <mergeCell ref="A1:G1"/>
    <mergeCell ref="A2:A3"/>
    <mergeCell ref="B2:B3"/>
    <mergeCell ref="C2:F2"/>
    <mergeCell ref="G2:G3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75" fitToHeight="0" orientation="landscape" useFirstPageNumber="1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>
      <selection activeCell="D9" sqref="D9"/>
    </sheetView>
  </sheetViews>
  <sheetFormatPr baseColWidth="10" defaultRowHeight="14.25"/>
  <cols>
    <col min="1" max="1" width="15.25" customWidth="1"/>
    <col min="2" max="2" width="41" customWidth="1"/>
    <col min="3" max="3" width="20" bestFit="1" customWidth="1"/>
    <col min="4" max="4" width="22.375" bestFit="1" customWidth="1"/>
    <col min="5" max="5" width="20.5" bestFit="1" customWidth="1"/>
    <col min="6" max="6" width="20.625" bestFit="1" customWidth="1"/>
    <col min="7" max="7" width="14.125" customWidth="1"/>
    <col min="8" max="8" width="10.375" customWidth="1"/>
  </cols>
  <sheetData>
    <row r="1" spans="1:7" ht="15" thickBot="1">
      <c r="A1" s="153" t="s">
        <v>263</v>
      </c>
      <c r="B1" s="154"/>
      <c r="C1" s="154"/>
      <c r="D1" s="154"/>
      <c r="E1" s="154"/>
      <c r="F1" s="154"/>
      <c r="G1" s="155"/>
    </row>
    <row r="2" spans="1:7" ht="15" thickBot="1">
      <c r="A2" s="148" t="s">
        <v>154</v>
      </c>
      <c r="B2" s="148" t="s">
        <v>155</v>
      </c>
      <c r="C2" s="150" t="s">
        <v>156</v>
      </c>
      <c r="D2" s="151"/>
      <c r="E2" s="151"/>
      <c r="F2" s="151"/>
      <c r="G2" s="152"/>
    </row>
    <row r="3" spans="1:7" ht="15.75" customHeight="1" thickBot="1">
      <c r="A3" s="149"/>
      <c r="B3" s="149"/>
      <c r="C3" s="89" t="s">
        <v>157</v>
      </c>
      <c r="D3" s="89" t="s">
        <v>158</v>
      </c>
      <c r="E3" s="89" t="s">
        <v>159</v>
      </c>
      <c r="F3" s="89" t="s">
        <v>160</v>
      </c>
      <c r="G3" s="15" t="s">
        <v>161</v>
      </c>
    </row>
    <row r="4" spans="1:7" ht="15">
      <c r="A4" s="16" t="s">
        <v>162</v>
      </c>
      <c r="B4" s="17" t="s">
        <v>163</v>
      </c>
      <c r="C4" s="96">
        <f>C5+C9+C12+C14+C16+C7</f>
        <v>222000</v>
      </c>
      <c r="D4" s="96">
        <f>D5+D9+D12+D14+D16</f>
        <v>63000</v>
      </c>
      <c r="E4" s="96">
        <f>E5+E9+E12+E14+E16</f>
        <v>30000</v>
      </c>
      <c r="F4" s="96">
        <f>F5+F9+F12+F14+F16</f>
        <v>30000</v>
      </c>
      <c r="G4" s="78">
        <f>SUM(C4:F4)</f>
        <v>345000</v>
      </c>
    </row>
    <row r="5" spans="1:7" ht="15">
      <c r="A5" s="18" t="s">
        <v>164</v>
      </c>
      <c r="B5" s="19" t="s">
        <v>165</v>
      </c>
      <c r="C5" s="95">
        <f>C6</f>
        <v>33000</v>
      </c>
      <c r="D5" s="95">
        <f>D6</f>
        <v>33000</v>
      </c>
      <c r="E5" s="95">
        <f t="shared" ref="E5" si="0">E6</f>
        <v>0</v>
      </c>
      <c r="F5" s="95">
        <f t="shared" ref="F5" si="1">F6</f>
        <v>0</v>
      </c>
      <c r="G5" s="28">
        <f>SUM(C5:F5)</f>
        <v>66000</v>
      </c>
    </row>
    <row r="6" spans="1:7" ht="25.5">
      <c r="A6" s="20">
        <v>2213</v>
      </c>
      <c r="B6" s="21" t="s">
        <v>166</v>
      </c>
      <c r="C6" s="94">
        <v>33000</v>
      </c>
      <c r="D6" s="94">
        <v>33000</v>
      </c>
      <c r="E6" s="94">
        <v>0</v>
      </c>
      <c r="F6" s="94">
        <v>0</v>
      </c>
      <c r="G6" s="116">
        <f>SUM(C6:F6)</f>
        <v>66000</v>
      </c>
    </row>
    <row r="7" spans="1:7" ht="25.5">
      <c r="A7" s="18">
        <v>2400</v>
      </c>
      <c r="B7" s="19" t="s">
        <v>320</v>
      </c>
      <c r="C7" s="95">
        <f>SUM(C8)</f>
        <v>10000</v>
      </c>
      <c r="D7" s="95">
        <f t="shared" ref="D7:F7" si="2">SUM(D8)</f>
        <v>0</v>
      </c>
      <c r="E7" s="95">
        <f t="shared" si="2"/>
        <v>0</v>
      </c>
      <c r="F7" s="95">
        <f t="shared" si="2"/>
        <v>0</v>
      </c>
      <c r="G7" s="97">
        <f>SUM(G8)</f>
        <v>10000</v>
      </c>
    </row>
    <row r="8" spans="1:7">
      <c r="A8" s="20">
        <v>2461</v>
      </c>
      <c r="B8" s="21" t="s">
        <v>319</v>
      </c>
      <c r="C8" s="94">
        <v>10000</v>
      </c>
      <c r="D8" s="94">
        <v>0</v>
      </c>
      <c r="E8" s="94">
        <v>0</v>
      </c>
      <c r="F8" s="94">
        <v>0</v>
      </c>
      <c r="G8" s="116">
        <f t="shared" ref="G8:G22" si="3">SUM(C8:F8)</f>
        <v>10000</v>
      </c>
    </row>
    <row r="9" spans="1:7" ht="25.5">
      <c r="A9" s="22">
        <v>2500</v>
      </c>
      <c r="B9" s="19" t="s">
        <v>167</v>
      </c>
      <c r="C9" s="95">
        <f>SUM(C10:C11)</f>
        <v>26000</v>
      </c>
      <c r="D9" s="95">
        <f>SUM(D10:D11)</f>
        <v>0</v>
      </c>
      <c r="E9" s="95">
        <f>SUM(E10:E11)</f>
        <v>0</v>
      </c>
      <c r="F9" s="95">
        <f>SUM(F10:F11)</f>
        <v>0</v>
      </c>
      <c r="G9" s="28">
        <f t="shared" si="3"/>
        <v>26000</v>
      </c>
    </row>
    <row r="10" spans="1:7">
      <c r="A10" s="23">
        <v>2511</v>
      </c>
      <c r="B10" s="21" t="s">
        <v>168</v>
      </c>
      <c r="C10" s="94">
        <v>12600</v>
      </c>
      <c r="D10" s="94">
        <v>0</v>
      </c>
      <c r="E10" s="94">
        <v>0</v>
      </c>
      <c r="F10" s="94">
        <v>0</v>
      </c>
      <c r="G10" s="116">
        <f t="shared" si="3"/>
        <v>12600</v>
      </c>
    </row>
    <row r="11" spans="1:7">
      <c r="A11" s="23">
        <v>2551</v>
      </c>
      <c r="B11" s="21" t="s">
        <v>169</v>
      </c>
      <c r="C11" s="94">
        <v>13400</v>
      </c>
      <c r="D11" s="94"/>
      <c r="E11" s="94"/>
      <c r="F11" s="94"/>
      <c r="G11" s="116">
        <f t="shared" si="3"/>
        <v>13400</v>
      </c>
    </row>
    <row r="12" spans="1:7" ht="15">
      <c r="A12" s="22" t="s">
        <v>170</v>
      </c>
      <c r="B12" s="19" t="s">
        <v>171</v>
      </c>
      <c r="C12" s="95">
        <f>C13</f>
        <v>30000</v>
      </c>
      <c r="D12" s="95">
        <f t="shared" ref="D12" si="4">D13</f>
        <v>30000</v>
      </c>
      <c r="E12" s="95">
        <f t="shared" ref="E12" si="5">E13</f>
        <v>30000</v>
      </c>
      <c r="F12" s="95">
        <f t="shared" ref="F12" si="6">F13</f>
        <v>30000</v>
      </c>
      <c r="G12" s="28">
        <f t="shared" si="3"/>
        <v>120000</v>
      </c>
    </row>
    <row r="13" spans="1:7" ht="38.25">
      <c r="A13" s="23">
        <v>2611</v>
      </c>
      <c r="B13" s="21" t="s">
        <v>172</v>
      </c>
      <c r="C13" s="94">
        <v>30000</v>
      </c>
      <c r="D13" s="94">
        <v>30000</v>
      </c>
      <c r="E13" s="94">
        <v>30000</v>
      </c>
      <c r="F13" s="94">
        <v>30000</v>
      </c>
      <c r="G13" s="116">
        <f t="shared" si="3"/>
        <v>120000</v>
      </c>
    </row>
    <row r="14" spans="1:7" ht="25.5">
      <c r="A14" s="22">
        <v>2700</v>
      </c>
      <c r="B14" s="24" t="s">
        <v>173</v>
      </c>
      <c r="C14" s="95">
        <f>C15</f>
        <v>85000</v>
      </c>
      <c r="D14" s="95">
        <f t="shared" ref="D14" si="7">D15</f>
        <v>0</v>
      </c>
      <c r="E14" s="95">
        <f t="shared" ref="E14" si="8">E15</f>
        <v>0</v>
      </c>
      <c r="F14" s="95">
        <f t="shared" ref="F14" si="9">F15</f>
        <v>0</v>
      </c>
      <c r="G14" s="28">
        <f t="shared" si="3"/>
        <v>85000</v>
      </c>
    </row>
    <row r="15" spans="1:7">
      <c r="A15" s="23">
        <v>2721</v>
      </c>
      <c r="B15" s="25" t="s">
        <v>174</v>
      </c>
      <c r="C15" s="94">
        <v>85000</v>
      </c>
      <c r="D15" s="94">
        <v>0</v>
      </c>
      <c r="E15" s="94">
        <v>0</v>
      </c>
      <c r="F15" s="94">
        <v>0</v>
      </c>
      <c r="G15" s="116">
        <f t="shared" si="3"/>
        <v>85000</v>
      </c>
    </row>
    <row r="16" spans="1:7" ht="25.5">
      <c r="A16" s="22">
        <v>2900</v>
      </c>
      <c r="B16" s="19" t="s">
        <v>175</v>
      </c>
      <c r="C16" s="95">
        <f>SUM(C17:C18)</f>
        <v>38000</v>
      </c>
      <c r="D16" s="95">
        <v>0</v>
      </c>
      <c r="E16" s="95">
        <v>0</v>
      </c>
      <c r="F16" s="95">
        <v>0</v>
      </c>
      <c r="G16" s="28">
        <f t="shared" si="3"/>
        <v>38000</v>
      </c>
    </row>
    <row r="17" spans="1:7">
      <c r="A17" s="26">
        <v>2911</v>
      </c>
      <c r="B17" s="27" t="s">
        <v>176</v>
      </c>
      <c r="C17" s="94">
        <v>18000</v>
      </c>
      <c r="D17" s="94">
        <v>0</v>
      </c>
      <c r="E17" s="94">
        <v>0</v>
      </c>
      <c r="F17" s="94">
        <v>0</v>
      </c>
      <c r="G17" s="117">
        <f t="shared" si="3"/>
        <v>18000</v>
      </c>
    </row>
    <row r="18" spans="1:7" ht="26.25" thickBot="1">
      <c r="A18" s="26">
        <v>2961</v>
      </c>
      <c r="B18" s="27" t="s">
        <v>177</v>
      </c>
      <c r="C18" s="94">
        <v>20000</v>
      </c>
      <c r="D18" s="94">
        <v>0</v>
      </c>
      <c r="E18" s="94">
        <v>0</v>
      </c>
      <c r="F18" s="94">
        <v>0</v>
      </c>
      <c r="G18" s="117">
        <f t="shared" si="3"/>
        <v>20000</v>
      </c>
    </row>
    <row r="19" spans="1:7" ht="15">
      <c r="A19" s="16" t="s">
        <v>178</v>
      </c>
      <c r="B19" s="17" t="s">
        <v>179</v>
      </c>
      <c r="C19" s="96">
        <f>C20+C22+C26+C28+C30+C24</f>
        <v>379150</v>
      </c>
      <c r="D19" s="96">
        <f t="shared" ref="D19" si="10">D20+D22+D26+D28+D30</f>
        <v>316650</v>
      </c>
      <c r="E19" s="96">
        <f>E20+E22+E26+E28+E30</f>
        <v>316650</v>
      </c>
      <c r="F19" s="96">
        <f t="shared" ref="F19" si="11">F20+F22+F26+F28+F30</f>
        <v>63650</v>
      </c>
      <c r="G19" s="78">
        <f t="shared" si="3"/>
        <v>1076100</v>
      </c>
    </row>
    <row r="20" spans="1:7" ht="15">
      <c r="A20" s="22" t="s">
        <v>180</v>
      </c>
      <c r="B20" s="19" t="s">
        <v>181</v>
      </c>
      <c r="C20" s="95">
        <f>C21</f>
        <v>8000</v>
      </c>
      <c r="D20" s="95">
        <v>0</v>
      </c>
      <c r="E20" s="95">
        <v>0</v>
      </c>
      <c r="F20" s="95">
        <v>0</v>
      </c>
      <c r="G20" s="28">
        <f t="shared" si="3"/>
        <v>8000</v>
      </c>
    </row>
    <row r="21" spans="1:7">
      <c r="A21" s="23">
        <v>3191</v>
      </c>
      <c r="B21" s="21" t="s">
        <v>182</v>
      </c>
      <c r="C21" s="94">
        <v>8000</v>
      </c>
      <c r="D21" s="94">
        <v>0</v>
      </c>
      <c r="E21" s="94">
        <v>0</v>
      </c>
      <c r="F21" s="98">
        <v>0</v>
      </c>
      <c r="G21" s="116">
        <f t="shared" si="3"/>
        <v>8000</v>
      </c>
    </row>
    <row r="22" spans="1:7" ht="25.5">
      <c r="A22" s="22" t="s">
        <v>183</v>
      </c>
      <c r="B22" s="19" t="s">
        <v>184</v>
      </c>
      <c r="C22" s="95">
        <f>C23</f>
        <v>296500</v>
      </c>
      <c r="D22" s="95">
        <f t="shared" ref="D22" si="12">D23</f>
        <v>298000</v>
      </c>
      <c r="E22" s="95">
        <f t="shared" ref="E22" si="13">E23</f>
        <v>298000</v>
      </c>
      <c r="F22" s="97">
        <f t="shared" ref="F22" si="14">F23</f>
        <v>45000</v>
      </c>
      <c r="G22" s="28">
        <f t="shared" si="3"/>
        <v>937500</v>
      </c>
    </row>
    <row r="23" spans="1:7" ht="25.5">
      <c r="A23" s="23">
        <v>3391</v>
      </c>
      <c r="B23" s="25" t="s">
        <v>185</v>
      </c>
      <c r="C23" s="98">
        <v>296500</v>
      </c>
      <c r="D23" s="98">
        <f>45000+253000</f>
        <v>298000</v>
      </c>
      <c r="E23" s="98">
        <f>45000+253000</f>
        <v>298000</v>
      </c>
      <c r="F23" s="98">
        <v>45000</v>
      </c>
      <c r="G23" s="116">
        <f>C23+D23+E23+F23</f>
        <v>937500</v>
      </c>
    </row>
    <row r="24" spans="1:7" ht="25.5">
      <c r="A24" s="22">
        <v>3400</v>
      </c>
      <c r="B24" s="24" t="s">
        <v>186</v>
      </c>
      <c r="C24" s="97">
        <f>SUM(C25)</f>
        <v>16000</v>
      </c>
      <c r="D24" s="97">
        <f t="shared" ref="D24" si="15">SUM(D25)</f>
        <v>0</v>
      </c>
      <c r="E24" s="97">
        <f t="shared" ref="E24" si="16">SUM(E25)</f>
        <v>0</v>
      </c>
      <c r="F24" s="97">
        <f t="shared" ref="F24" si="17">SUM(F25)</f>
        <v>0</v>
      </c>
      <c r="G24" s="28">
        <f t="shared" ref="G24:G39" si="18">SUM(C24:F24)</f>
        <v>16000</v>
      </c>
    </row>
    <row r="25" spans="1:7">
      <c r="A25" s="23">
        <v>3451</v>
      </c>
      <c r="B25" s="21" t="s">
        <v>187</v>
      </c>
      <c r="C25" s="94">
        <v>16000</v>
      </c>
      <c r="D25" s="94">
        <v>0</v>
      </c>
      <c r="E25" s="94">
        <v>0</v>
      </c>
      <c r="F25" s="98">
        <v>0</v>
      </c>
      <c r="G25" s="116">
        <f t="shared" si="18"/>
        <v>16000</v>
      </c>
    </row>
    <row r="26" spans="1:7" ht="25.5">
      <c r="A26" s="22" t="s">
        <v>188</v>
      </c>
      <c r="B26" s="19" t="s">
        <v>189</v>
      </c>
      <c r="C26" s="95">
        <f>C27</f>
        <v>14900</v>
      </c>
      <c r="D26" s="95">
        <f t="shared" ref="D26" si="19">D27</f>
        <v>14900</v>
      </c>
      <c r="E26" s="95">
        <f t="shared" ref="E26" si="20">E27</f>
        <v>14900</v>
      </c>
      <c r="F26" s="97">
        <f t="shared" ref="F26" si="21">F27</f>
        <v>14900</v>
      </c>
      <c r="G26" s="28">
        <f t="shared" si="18"/>
        <v>59600</v>
      </c>
    </row>
    <row r="27" spans="1:7" ht="25.5">
      <c r="A27" s="23">
        <v>3551</v>
      </c>
      <c r="B27" s="21" t="s">
        <v>190</v>
      </c>
      <c r="C27" s="94">
        <v>14900</v>
      </c>
      <c r="D27" s="94">
        <v>14900</v>
      </c>
      <c r="E27" s="94">
        <v>14900</v>
      </c>
      <c r="F27" s="98">
        <v>14900</v>
      </c>
      <c r="G27" s="116">
        <f t="shared" si="18"/>
        <v>59600</v>
      </c>
    </row>
    <row r="28" spans="1:7" ht="25.5">
      <c r="A28" s="22" t="s">
        <v>191</v>
      </c>
      <c r="B28" s="19" t="s">
        <v>192</v>
      </c>
      <c r="C28" s="95">
        <f>C29</f>
        <v>40000</v>
      </c>
      <c r="D28" s="95">
        <f t="shared" ref="D28" si="22">D29</f>
        <v>0</v>
      </c>
      <c r="E28" s="95">
        <f t="shared" ref="E28" si="23">E29</f>
        <v>0</v>
      </c>
      <c r="F28" s="97">
        <f t="shared" ref="F28" si="24">F29</f>
        <v>0</v>
      </c>
      <c r="G28" s="28">
        <f t="shared" si="18"/>
        <v>40000</v>
      </c>
    </row>
    <row r="29" spans="1:7" ht="25.5">
      <c r="A29" s="23">
        <v>3631</v>
      </c>
      <c r="B29" s="21" t="s">
        <v>193</v>
      </c>
      <c r="C29" s="94">
        <v>40000</v>
      </c>
      <c r="D29" s="94">
        <v>0</v>
      </c>
      <c r="E29" s="94">
        <v>0</v>
      </c>
      <c r="F29" s="98">
        <v>0</v>
      </c>
      <c r="G29" s="116">
        <f t="shared" si="18"/>
        <v>40000</v>
      </c>
    </row>
    <row r="30" spans="1:7" ht="15">
      <c r="A30" s="22" t="s">
        <v>194</v>
      </c>
      <c r="B30" s="19" t="s">
        <v>195</v>
      </c>
      <c r="C30" s="95">
        <f>C31</f>
        <v>3750</v>
      </c>
      <c r="D30" s="95">
        <f t="shared" ref="D30" si="25">D31</f>
        <v>3750</v>
      </c>
      <c r="E30" s="95">
        <f t="shared" ref="E30" si="26">E31</f>
        <v>3750</v>
      </c>
      <c r="F30" s="97">
        <f t="shared" ref="F30" si="27">F31</f>
        <v>3750</v>
      </c>
      <c r="G30" s="28">
        <f t="shared" si="18"/>
        <v>15000</v>
      </c>
    </row>
    <row r="31" spans="1:7" ht="15" thickBot="1">
      <c r="A31" s="29">
        <v>3751</v>
      </c>
      <c r="B31" s="30" t="s">
        <v>196</v>
      </c>
      <c r="C31" s="99">
        <v>3750</v>
      </c>
      <c r="D31" s="99">
        <v>3750</v>
      </c>
      <c r="E31" s="99">
        <v>3750</v>
      </c>
      <c r="F31" s="100">
        <v>3750</v>
      </c>
      <c r="G31" s="116">
        <f t="shared" si="18"/>
        <v>15000</v>
      </c>
    </row>
    <row r="32" spans="1:7" ht="15">
      <c r="A32" s="16" t="s">
        <v>197</v>
      </c>
      <c r="B32" s="17" t="s">
        <v>198</v>
      </c>
      <c r="C32" s="96">
        <f>C33+C36+C38</f>
        <v>578900</v>
      </c>
      <c r="D32" s="96">
        <f>SUM(D33:D38)</f>
        <v>0</v>
      </c>
      <c r="E32" s="96">
        <f>SUM(E33:E38)</f>
        <v>0</v>
      </c>
      <c r="F32" s="96">
        <f>SUM(F33:F38)</f>
        <v>0</v>
      </c>
      <c r="G32" s="78">
        <f t="shared" si="18"/>
        <v>578900</v>
      </c>
    </row>
    <row r="33" spans="1:7" ht="15">
      <c r="A33" s="18" t="s">
        <v>199</v>
      </c>
      <c r="B33" s="19" t="s">
        <v>200</v>
      </c>
      <c r="C33" s="95">
        <f>C34+C35</f>
        <v>51500</v>
      </c>
      <c r="D33" s="95">
        <v>0</v>
      </c>
      <c r="E33" s="95">
        <v>0</v>
      </c>
      <c r="F33" s="95">
        <v>0</v>
      </c>
      <c r="G33" s="28">
        <f t="shared" si="18"/>
        <v>51500</v>
      </c>
    </row>
    <row r="34" spans="1:7">
      <c r="A34" s="23">
        <v>5151</v>
      </c>
      <c r="B34" s="21" t="s">
        <v>201</v>
      </c>
      <c r="C34" s="94">
        <f>25000+7500</f>
        <v>32500</v>
      </c>
      <c r="D34" s="94">
        <v>0</v>
      </c>
      <c r="E34" s="94">
        <v>0</v>
      </c>
      <c r="F34" s="94">
        <v>0</v>
      </c>
      <c r="G34" s="116">
        <f t="shared" si="18"/>
        <v>32500</v>
      </c>
    </row>
    <row r="35" spans="1:7">
      <c r="A35" s="23">
        <v>5191</v>
      </c>
      <c r="B35" s="21" t="s">
        <v>202</v>
      </c>
      <c r="C35" s="94">
        <v>19000</v>
      </c>
      <c r="D35" s="94">
        <v>0</v>
      </c>
      <c r="E35" s="94">
        <v>0</v>
      </c>
      <c r="F35" s="94">
        <v>0</v>
      </c>
      <c r="G35" s="116">
        <f t="shared" si="18"/>
        <v>19000</v>
      </c>
    </row>
    <row r="36" spans="1:7" ht="25.5">
      <c r="A36" s="22">
        <v>5200</v>
      </c>
      <c r="B36" s="19" t="s">
        <v>203</v>
      </c>
      <c r="C36" s="95">
        <f>C37</f>
        <v>32000</v>
      </c>
      <c r="D36" s="95">
        <v>0</v>
      </c>
      <c r="E36" s="95">
        <v>0</v>
      </c>
      <c r="F36" s="95">
        <v>0</v>
      </c>
      <c r="G36" s="28">
        <f t="shared" si="18"/>
        <v>32000</v>
      </c>
    </row>
    <row r="37" spans="1:7">
      <c r="A37" s="23">
        <v>5231</v>
      </c>
      <c r="B37" s="21" t="s">
        <v>204</v>
      </c>
      <c r="C37" s="94">
        <v>32000</v>
      </c>
      <c r="D37" s="94"/>
      <c r="E37" s="94"/>
      <c r="F37" s="94"/>
      <c r="G37" s="116">
        <f t="shared" si="18"/>
        <v>32000</v>
      </c>
    </row>
    <row r="38" spans="1:7" ht="15">
      <c r="A38" s="22" t="s">
        <v>205</v>
      </c>
      <c r="B38" s="19" t="s">
        <v>206</v>
      </c>
      <c r="C38" s="95">
        <f>C39</f>
        <v>495400</v>
      </c>
      <c r="D38" s="95">
        <v>0</v>
      </c>
      <c r="E38" s="95">
        <v>0</v>
      </c>
      <c r="F38" s="95">
        <v>0</v>
      </c>
      <c r="G38" s="28">
        <f t="shared" si="18"/>
        <v>495400</v>
      </c>
    </row>
    <row r="39" spans="1:7" ht="26.25" thickBot="1">
      <c r="A39" s="29">
        <v>5411</v>
      </c>
      <c r="B39" s="30" t="s">
        <v>207</v>
      </c>
      <c r="C39" s="99">
        <v>495400</v>
      </c>
      <c r="D39" s="99">
        <v>0</v>
      </c>
      <c r="E39" s="99">
        <v>0</v>
      </c>
      <c r="F39" s="99">
        <v>0</v>
      </c>
      <c r="G39" s="118">
        <f t="shared" si="18"/>
        <v>495400</v>
      </c>
    </row>
    <row r="40" spans="1:7" ht="15.75" thickBot="1">
      <c r="A40" s="10"/>
      <c r="B40" s="10"/>
      <c r="C40" s="10"/>
      <c r="D40" s="10"/>
      <c r="E40" s="10"/>
      <c r="F40" s="90" t="s">
        <v>161</v>
      </c>
      <c r="G40" s="77">
        <f>G4+G19+G32</f>
        <v>2000000</v>
      </c>
    </row>
    <row r="41" spans="1:7">
      <c r="D41" s="64"/>
      <c r="E41" s="64"/>
      <c r="F41" s="64"/>
    </row>
  </sheetData>
  <mergeCells count="4">
    <mergeCell ref="A2:A3"/>
    <mergeCell ref="B2:B3"/>
    <mergeCell ref="C2:G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5"/>
  <sheetViews>
    <sheetView tabSelected="1" zoomScaleNormal="100" workbookViewId="0">
      <selection activeCell="E5" sqref="E5:E7"/>
    </sheetView>
  </sheetViews>
  <sheetFormatPr baseColWidth="10" defaultRowHeight="14.25"/>
  <cols>
    <col min="1" max="1" width="14.125" style="13" customWidth="1"/>
    <col min="2" max="2" width="20.25" style="13" customWidth="1"/>
    <col min="3" max="3" width="12.125" style="13" customWidth="1"/>
    <col min="4" max="4" width="16.25" style="13" bestFit="1" customWidth="1"/>
    <col min="5" max="5" width="13.125" style="13" bestFit="1" customWidth="1"/>
    <col min="6" max="6" width="16.625" style="13" customWidth="1"/>
    <col min="7" max="7" width="17.375" style="13" customWidth="1"/>
    <col min="8" max="8" width="13.25" style="13" customWidth="1"/>
    <col min="9" max="9" width="13.875" style="13" customWidth="1"/>
    <col min="10" max="10" width="13.125" style="13" customWidth="1"/>
    <col min="11" max="11" width="11.625" style="13" customWidth="1"/>
    <col min="12" max="12" width="13.25" style="13" customWidth="1"/>
    <col min="13" max="13" width="14.125" style="13" customWidth="1"/>
    <col min="14" max="14" width="14.875" style="13" customWidth="1"/>
    <col min="15" max="15" width="12.375" style="13" customWidth="1"/>
    <col min="16" max="16" width="12.625" style="13" customWidth="1"/>
    <col min="17" max="17" width="13.625" style="13" bestFit="1" customWidth="1"/>
    <col min="18" max="18" width="16" style="13" customWidth="1"/>
    <col min="19" max="19" width="13.625" style="13" customWidth="1"/>
    <col min="20" max="20" width="20.625" style="13" customWidth="1"/>
    <col min="21" max="16384" width="11" style="13"/>
  </cols>
  <sheetData>
    <row r="1" spans="1:26" ht="15">
      <c r="A1" s="156" t="s">
        <v>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">
      <c r="A2" s="157" t="s">
        <v>41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05"/>
      <c r="V2" s="105"/>
      <c r="W2" s="105"/>
      <c r="X2" s="105"/>
      <c r="Y2" s="105"/>
      <c r="Z2" s="105"/>
    </row>
    <row r="3" spans="1:26" ht="15">
      <c r="A3" s="158" t="s">
        <v>3</v>
      </c>
      <c r="B3" s="159" t="s">
        <v>4</v>
      </c>
      <c r="C3" s="136" t="s">
        <v>5</v>
      </c>
      <c r="D3" s="158" t="s">
        <v>6</v>
      </c>
      <c r="E3" s="158" t="s">
        <v>7</v>
      </c>
      <c r="F3" s="158" t="s">
        <v>8</v>
      </c>
      <c r="G3" s="161" t="s">
        <v>9</v>
      </c>
      <c r="H3" s="163" t="s">
        <v>10</v>
      </c>
      <c r="I3" s="164"/>
      <c r="J3" s="164"/>
      <c r="K3" s="165"/>
      <c r="L3" s="136" t="s">
        <v>11</v>
      </c>
      <c r="M3" s="166" t="s">
        <v>208</v>
      </c>
      <c r="N3" s="167"/>
      <c r="O3" s="167"/>
      <c r="P3" s="167"/>
      <c r="Q3" s="167"/>
      <c r="R3" s="79"/>
      <c r="S3" s="136" t="s">
        <v>13</v>
      </c>
      <c r="T3" s="136" t="s">
        <v>14</v>
      </c>
    </row>
    <row r="4" spans="1:26" ht="30">
      <c r="A4" s="158"/>
      <c r="B4" s="160"/>
      <c r="C4" s="136"/>
      <c r="D4" s="158"/>
      <c r="E4" s="158"/>
      <c r="F4" s="158"/>
      <c r="G4" s="162"/>
      <c r="H4" s="104" t="s">
        <v>15</v>
      </c>
      <c r="I4" s="104" t="s">
        <v>16</v>
      </c>
      <c r="J4" s="104" t="s">
        <v>17</v>
      </c>
      <c r="K4" s="104" t="s">
        <v>18</v>
      </c>
      <c r="L4" s="136"/>
      <c r="M4" s="104" t="s">
        <v>15</v>
      </c>
      <c r="N4" s="104" t="s">
        <v>16</v>
      </c>
      <c r="O4" s="104" t="s">
        <v>17</v>
      </c>
      <c r="P4" s="104" t="s">
        <v>18</v>
      </c>
      <c r="Q4" s="106" t="s">
        <v>19</v>
      </c>
      <c r="R4" s="87" t="s">
        <v>307</v>
      </c>
      <c r="S4" s="136"/>
      <c r="T4" s="136"/>
    </row>
    <row r="5" spans="1:26" s="93" customFormat="1" ht="71.25">
      <c r="A5" s="138" t="s">
        <v>21</v>
      </c>
      <c r="B5" s="138" t="s">
        <v>22</v>
      </c>
      <c r="C5" s="138" t="s">
        <v>50</v>
      </c>
      <c r="D5" s="168" t="s">
        <v>51</v>
      </c>
      <c r="E5" s="168" t="s">
        <v>52</v>
      </c>
      <c r="F5" s="168" t="s">
        <v>54</v>
      </c>
      <c r="G5" s="168" t="s">
        <v>53</v>
      </c>
      <c r="H5" s="92">
        <f>M5/$Q$11</f>
        <v>0.18960703809420207</v>
      </c>
      <c r="I5" s="92">
        <f t="shared" ref="I5:K5" si="0">N5/$Q$11</f>
        <v>0.18960703809420207</v>
      </c>
      <c r="J5" s="92">
        <f t="shared" si="0"/>
        <v>0.19169063191941305</v>
      </c>
      <c r="K5" s="92">
        <f t="shared" si="0"/>
        <v>0.19204050401462547</v>
      </c>
      <c r="L5" s="101" t="s">
        <v>26</v>
      </c>
      <c r="M5" s="35">
        <v>359360.82</v>
      </c>
      <c r="N5" s="35">
        <v>359360.82</v>
      </c>
      <c r="O5" s="35">
        <v>363309.83999999997</v>
      </c>
      <c r="P5" s="35">
        <v>363972.95</v>
      </c>
      <c r="Q5" s="14">
        <f>SUM(M5:P5)</f>
        <v>1446004.43</v>
      </c>
      <c r="R5" s="120" t="s">
        <v>313</v>
      </c>
      <c r="S5" s="101">
        <v>1131</v>
      </c>
      <c r="T5" s="31" t="s">
        <v>62</v>
      </c>
    </row>
    <row r="6" spans="1:26" s="93" customFormat="1" ht="71.25">
      <c r="A6" s="138"/>
      <c r="B6" s="138"/>
      <c r="C6" s="138"/>
      <c r="D6" s="169"/>
      <c r="E6" s="169"/>
      <c r="F6" s="169"/>
      <c r="G6" s="169"/>
      <c r="H6" s="92">
        <f t="shared" ref="H6:H10" si="1">M6/$Q$11</f>
        <v>0</v>
      </c>
      <c r="I6" s="92">
        <f t="shared" ref="I6:I10" si="2">N6/$Q$11</f>
        <v>5.208989839257645E-3</v>
      </c>
      <c r="J6" s="92">
        <f t="shared" ref="J6:J10" si="3">O6/$Q$11</f>
        <v>0</v>
      </c>
      <c r="K6" s="92">
        <f t="shared" ref="K6:K10" si="4">P6/$Q$11</f>
        <v>0</v>
      </c>
      <c r="L6" s="101" t="s">
        <v>26</v>
      </c>
      <c r="M6" s="35">
        <v>0</v>
      </c>
      <c r="N6" s="35">
        <v>9872.56</v>
      </c>
      <c r="O6" s="35">
        <v>0</v>
      </c>
      <c r="P6" s="35">
        <v>0</v>
      </c>
      <c r="Q6" s="14">
        <f t="shared" ref="Q6:Q7" si="5">SUM(M6:P6)</f>
        <v>9872.56</v>
      </c>
      <c r="R6" s="120" t="s">
        <v>317</v>
      </c>
      <c r="S6" s="101">
        <v>1321</v>
      </c>
      <c r="T6" s="31" t="s">
        <v>62</v>
      </c>
    </row>
    <row r="7" spans="1:26" s="93" customFormat="1" ht="71.25">
      <c r="A7" s="138"/>
      <c r="B7" s="138"/>
      <c r="C7" s="138"/>
      <c r="D7" s="170"/>
      <c r="E7" s="170"/>
      <c r="F7" s="170"/>
      <c r="G7" s="170"/>
      <c r="H7" s="92">
        <f t="shared" si="1"/>
        <v>0</v>
      </c>
      <c r="I7" s="92">
        <f t="shared" si="2"/>
        <v>0</v>
      </c>
      <c r="J7" s="92">
        <f t="shared" si="3"/>
        <v>0</v>
      </c>
      <c r="K7" s="92">
        <f t="shared" si="4"/>
        <v>6.2507814756330354E-2</v>
      </c>
      <c r="L7" s="101" t="s">
        <v>26</v>
      </c>
      <c r="M7" s="35">
        <v>0</v>
      </c>
      <c r="N7" s="35">
        <v>0</v>
      </c>
      <c r="O7" s="35">
        <v>0</v>
      </c>
      <c r="P7" s="35">
        <v>118470.6</v>
      </c>
      <c r="Q7" s="14">
        <f t="shared" si="5"/>
        <v>118470.6</v>
      </c>
      <c r="R7" s="120" t="s">
        <v>318</v>
      </c>
      <c r="S7" s="101">
        <v>1322</v>
      </c>
      <c r="T7" s="31" t="s">
        <v>62</v>
      </c>
    </row>
    <row r="8" spans="1:26" ht="71.25">
      <c r="A8" s="138"/>
      <c r="B8" s="138"/>
      <c r="C8" s="138"/>
      <c r="D8" s="11" t="s">
        <v>55</v>
      </c>
      <c r="E8" s="11" t="s">
        <v>56</v>
      </c>
      <c r="F8" s="121" t="s">
        <v>57</v>
      </c>
      <c r="G8" s="121" t="s">
        <v>58</v>
      </c>
      <c r="H8" s="92">
        <f t="shared" si="1"/>
        <v>1.9367231008370626E-2</v>
      </c>
      <c r="I8" s="92">
        <f t="shared" si="2"/>
        <v>1.8619879393610473E-2</v>
      </c>
      <c r="J8" s="92">
        <f t="shared" si="3"/>
        <v>1.882445466389248E-2</v>
      </c>
      <c r="K8" s="92">
        <f t="shared" si="4"/>
        <v>1.882445466389248E-2</v>
      </c>
      <c r="L8" s="12" t="s">
        <v>26</v>
      </c>
      <c r="M8" s="122">
        <v>36706.57</v>
      </c>
      <c r="N8" s="122">
        <v>35290.120000000003</v>
      </c>
      <c r="O8" s="123">
        <v>35677.85</v>
      </c>
      <c r="P8" s="123">
        <v>35677.85</v>
      </c>
      <c r="Q8" s="14">
        <v>143352.39000000001</v>
      </c>
      <c r="R8" s="124" t="s">
        <v>314</v>
      </c>
      <c r="S8" s="12">
        <v>1411</v>
      </c>
      <c r="T8" s="31" t="s">
        <v>62</v>
      </c>
    </row>
    <row r="9" spans="1:26" ht="71.25">
      <c r="A9" s="138"/>
      <c r="B9" s="138"/>
      <c r="C9" s="138"/>
      <c r="D9" s="11" t="s">
        <v>60</v>
      </c>
      <c r="E9" s="11" t="s">
        <v>59</v>
      </c>
      <c r="F9" s="121" t="s">
        <v>57</v>
      </c>
      <c r="G9" s="121" t="s">
        <v>58</v>
      </c>
      <c r="H9" s="92">
        <f t="shared" si="1"/>
        <v>6.7554950960554052E-3</v>
      </c>
      <c r="I9" s="92">
        <f t="shared" si="2"/>
        <v>1.3873641316663811E-2</v>
      </c>
      <c r="J9" s="92">
        <f t="shared" si="3"/>
        <v>7.0504521882219966E-3</v>
      </c>
      <c r="K9" s="92">
        <f t="shared" si="4"/>
        <v>1.3873467201069986E-2</v>
      </c>
      <c r="L9" s="11" t="s">
        <v>26</v>
      </c>
      <c r="M9" s="123">
        <v>12803.64</v>
      </c>
      <c r="N9" s="123">
        <v>26294.61</v>
      </c>
      <c r="O9" s="123">
        <v>13362.67</v>
      </c>
      <c r="P9" s="123">
        <v>26294.28</v>
      </c>
      <c r="Q9" s="14">
        <v>78755.199999999997</v>
      </c>
      <c r="R9" s="124" t="s">
        <v>315</v>
      </c>
      <c r="S9" s="12">
        <v>1421</v>
      </c>
      <c r="T9" s="31" t="s">
        <v>62</v>
      </c>
    </row>
    <row r="10" spans="1:26" ht="71.25">
      <c r="A10" s="138"/>
      <c r="B10" s="138"/>
      <c r="C10" s="138"/>
      <c r="D10" s="12" t="s">
        <v>61</v>
      </c>
      <c r="E10" s="11" t="s">
        <v>59</v>
      </c>
      <c r="F10" s="121" t="s">
        <v>57</v>
      </c>
      <c r="G10" s="121" t="s">
        <v>58</v>
      </c>
      <c r="H10" s="92">
        <f t="shared" si="1"/>
        <v>8.4781525715010696E-3</v>
      </c>
      <c r="I10" s="92">
        <f t="shared" si="2"/>
        <v>1.7411211151130847E-2</v>
      </c>
      <c r="J10" s="92">
        <f t="shared" si="3"/>
        <v>8.848332876429393E-3</v>
      </c>
      <c r="K10" s="92">
        <f t="shared" si="4"/>
        <v>1.7411211151130847E-2</v>
      </c>
      <c r="L10" s="11" t="s">
        <v>26</v>
      </c>
      <c r="M10" s="123">
        <v>16068.58</v>
      </c>
      <c r="N10" s="123">
        <v>32999.339999999997</v>
      </c>
      <c r="O10" s="123">
        <v>16770.18</v>
      </c>
      <c r="P10" s="123">
        <v>32999.339999999997</v>
      </c>
      <c r="Q10" s="14">
        <v>98837.440000000002</v>
      </c>
      <c r="R10" s="124" t="s">
        <v>316</v>
      </c>
      <c r="S10" s="12">
        <v>1431</v>
      </c>
      <c r="T10" s="31" t="s">
        <v>62</v>
      </c>
    </row>
    <row r="11" spans="1:26" s="93" customFormat="1">
      <c r="H11" s="125">
        <f>SUM(H5:H10)</f>
        <v>0.22420791677012916</v>
      </c>
      <c r="I11" s="125">
        <f t="shared" ref="I11:K11" si="6">SUM(I5:I10)</f>
        <v>0.24472075979486482</v>
      </c>
      <c r="J11" s="125">
        <f t="shared" si="6"/>
        <v>0.22641387164795693</v>
      </c>
      <c r="K11" s="125">
        <f t="shared" si="6"/>
        <v>0.30465745178704917</v>
      </c>
      <c r="M11" s="83">
        <f>SUM(M5:M10)</f>
        <v>424939.61000000004</v>
      </c>
      <c r="N11" s="83">
        <f>SUM(N5:N10)</f>
        <v>463817.44999999995</v>
      </c>
      <c r="O11" s="83">
        <f t="shared" ref="O11:P11" si="7">SUM(O5:O10)</f>
        <v>429120.53999999992</v>
      </c>
      <c r="P11" s="83">
        <f t="shared" si="7"/>
        <v>577415.02</v>
      </c>
      <c r="Q11" s="126">
        <f>SUM(Q5:Q10)</f>
        <v>1895292.6199999999</v>
      </c>
    </row>
    <row r="12" spans="1:26" s="93" customFormat="1"/>
    <row r="13" spans="1:26" s="93" customFormat="1"/>
    <row r="14" spans="1:26" s="114" customFormat="1">
      <c r="O14" s="84"/>
      <c r="P14" s="84"/>
      <c r="Q14" s="82"/>
      <c r="R14" s="82"/>
      <c r="T14" s="63"/>
    </row>
    <row r="15" spans="1:26" s="114" customFormat="1">
      <c r="M15" s="85"/>
      <c r="N15" s="85"/>
      <c r="O15" s="85"/>
      <c r="P15" s="85"/>
      <c r="T15" s="63"/>
    </row>
    <row r="16" spans="1:26" s="114" customFormat="1">
      <c r="O16" s="84"/>
      <c r="P16" s="82"/>
      <c r="T16" s="63"/>
    </row>
    <row r="17" spans="3:20" s="114" customFormat="1">
      <c r="C17" s="133" t="s">
        <v>329</v>
      </c>
      <c r="D17" s="133"/>
      <c r="R17" s="82"/>
      <c r="S17" s="82"/>
      <c r="T17" s="63"/>
    </row>
    <row r="18" spans="3:20" s="114" customFormat="1">
      <c r="C18" s="132" t="s">
        <v>330</v>
      </c>
      <c r="D18" s="132"/>
      <c r="K18" s="133" t="s">
        <v>332</v>
      </c>
      <c r="L18" s="133"/>
      <c r="M18" s="133"/>
      <c r="R18" s="133" t="s">
        <v>334</v>
      </c>
      <c r="S18" s="133"/>
      <c r="T18" s="63"/>
    </row>
    <row r="19" spans="3:20" s="114" customFormat="1">
      <c r="K19" s="132" t="s">
        <v>333</v>
      </c>
      <c r="L19" s="132"/>
      <c r="M19" s="132"/>
      <c r="R19" s="132" t="s">
        <v>335</v>
      </c>
      <c r="S19" s="132"/>
      <c r="T19" s="63"/>
    </row>
    <row r="20" spans="3:20" s="114" customFormat="1">
      <c r="T20" s="63"/>
    </row>
    <row r="21" spans="3:20" s="114" customFormat="1">
      <c r="T21" s="63"/>
    </row>
    <row r="22" spans="3:20" s="114" customFormat="1">
      <c r="T22" s="63"/>
    </row>
    <row r="23" spans="3:20" s="114" customFormat="1">
      <c r="T23" s="63"/>
    </row>
    <row r="24" spans="3:20" s="114" customFormat="1">
      <c r="T24" s="63"/>
    </row>
    <row r="25" spans="3:20" s="114" customFormat="1">
      <c r="T25" s="63"/>
    </row>
  </sheetData>
  <mergeCells count="27">
    <mergeCell ref="A5:A10"/>
    <mergeCell ref="B5:B10"/>
    <mergeCell ref="C5:C10"/>
    <mergeCell ref="L3:L4"/>
    <mergeCell ref="M3:Q3"/>
    <mergeCell ref="D5:D7"/>
    <mergeCell ref="E5:E7"/>
    <mergeCell ref="F5:F7"/>
    <mergeCell ref="G5:G7"/>
    <mergeCell ref="S3:S4"/>
    <mergeCell ref="T3:T4"/>
    <mergeCell ref="A1:Z1"/>
    <mergeCell ref="A2:T2"/>
    <mergeCell ref="A3:A4"/>
    <mergeCell ref="B3:B4"/>
    <mergeCell ref="C3:C4"/>
    <mergeCell ref="D3:D4"/>
    <mergeCell ref="E3:E4"/>
    <mergeCell ref="F3:F4"/>
    <mergeCell ref="G3:G4"/>
    <mergeCell ref="H3:K3"/>
    <mergeCell ref="C17:D17"/>
    <mergeCell ref="C18:D18"/>
    <mergeCell ref="K18:M18"/>
    <mergeCell ref="R18:S18"/>
    <mergeCell ref="K19:M19"/>
    <mergeCell ref="R19:S19"/>
  </mergeCells>
  <pageMargins left="0.7" right="0.7" top="0.75" bottom="0.75" header="0.3" footer="0.3"/>
  <pageSetup paperSize="5" scale="5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53"/>
  <sheetViews>
    <sheetView showGridLines="0" zoomScale="115" zoomScaleNormal="115" workbookViewId="0">
      <selection activeCell="C11" sqref="C11"/>
    </sheetView>
  </sheetViews>
  <sheetFormatPr baseColWidth="10" defaultColWidth="10.25" defaultRowHeight="20.100000000000001" customHeight="1"/>
  <cols>
    <col min="1" max="1" width="10.25" style="8"/>
    <col min="2" max="2" width="69.875" style="6" customWidth="1"/>
    <col min="3" max="3" width="13.375" style="6" customWidth="1"/>
    <col min="4" max="4" width="14.5" style="6" customWidth="1"/>
    <col min="5" max="6" width="13.375" style="6" customWidth="1"/>
    <col min="7" max="7" width="14.75" style="6" bestFit="1" customWidth="1"/>
    <col min="8" max="13" width="11.25" style="1" bestFit="1" customWidth="1"/>
    <col min="14" max="14" width="12.75" style="1" bestFit="1" customWidth="1"/>
    <col min="15" max="16384" width="10.25" style="1"/>
  </cols>
  <sheetData>
    <row r="2" spans="1:15" ht="20.100000000000001" customHeight="1" thickBot="1"/>
    <row r="3" spans="1:15" customFormat="1" ht="15" thickBot="1">
      <c r="A3" s="177" t="s">
        <v>211</v>
      </c>
      <c r="B3" s="178"/>
      <c r="C3" s="178"/>
      <c r="D3" s="178"/>
      <c r="E3" s="178"/>
      <c r="F3" s="178"/>
      <c r="G3" s="179"/>
    </row>
    <row r="4" spans="1:15" customFormat="1" ht="14.25">
      <c r="A4" s="180" t="s">
        <v>154</v>
      </c>
      <c r="B4" s="182" t="s">
        <v>155</v>
      </c>
      <c r="C4" s="171" t="s">
        <v>156</v>
      </c>
      <c r="D4" s="171"/>
      <c r="E4" s="171"/>
      <c r="F4" s="171"/>
      <c r="G4" s="172" t="s">
        <v>0</v>
      </c>
    </row>
    <row r="5" spans="1:15" customFormat="1" ht="24.75" thickBot="1">
      <c r="A5" s="181"/>
      <c r="B5" s="183"/>
      <c r="C5" s="68" t="s">
        <v>209</v>
      </c>
      <c r="D5" s="68" t="s">
        <v>158</v>
      </c>
      <c r="E5" s="68" t="s">
        <v>159</v>
      </c>
      <c r="F5" s="68" t="s">
        <v>160</v>
      </c>
      <c r="G5" s="173"/>
    </row>
    <row r="6" spans="1:15" ht="15.75" thickBot="1">
      <c r="A6" s="73">
        <v>1000</v>
      </c>
      <c r="B6" s="74" t="s">
        <v>210</v>
      </c>
      <c r="C6" s="75">
        <f>C7+C9+C12+C16</f>
        <v>424939.61</v>
      </c>
      <c r="D6" s="75">
        <f t="shared" ref="D6:G6" si="0">D7+D9+D12+D16</f>
        <v>463817.45</v>
      </c>
      <c r="E6" s="75">
        <f t="shared" si="0"/>
        <v>429120.54</v>
      </c>
      <c r="F6" s="75">
        <f t="shared" si="0"/>
        <v>577415.02</v>
      </c>
      <c r="G6" s="76">
        <f t="shared" si="0"/>
        <v>1895292.6199999999</v>
      </c>
    </row>
    <row r="7" spans="1:15" ht="15" customHeight="1">
      <c r="A7" s="69">
        <v>1100</v>
      </c>
      <c r="B7" s="70" t="s">
        <v>252</v>
      </c>
      <c r="C7" s="71">
        <v>359360.82</v>
      </c>
      <c r="D7" s="71">
        <v>359360.82</v>
      </c>
      <c r="E7" s="71">
        <v>363309.83999999997</v>
      </c>
      <c r="F7" s="71">
        <v>363972.95</v>
      </c>
      <c r="G7" s="72">
        <f>C7+D7+E7+F7</f>
        <v>1446004.43</v>
      </c>
    </row>
    <row r="8" spans="1:15" ht="15" customHeight="1">
      <c r="A8" s="20">
        <v>1131</v>
      </c>
      <c r="B8" s="59" t="s">
        <v>253</v>
      </c>
      <c r="C8" s="35">
        <v>359360.82</v>
      </c>
      <c r="D8" s="35">
        <v>359360.82</v>
      </c>
      <c r="E8" s="35">
        <v>363309.83999999997</v>
      </c>
      <c r="F8" s="35">
        <v>363972.95</v>
      </c>
      <c r="G8" s="66">
        <f>C8+D8+E8+F8</f>
        <v>1446004.43</v>
      </c>
      <c r="H8" s="2"/>
      <c r="I8" s="2"/>
      <c r="J8" s="2"/>
      <c r="K8" s="2"/>
      <c r="L8" s="2"/>
      <c r="M8" s="2"/>
      <c r="N8" s="2"/>
    </row>
    <row r="9" spans="1:15" s="3" customFormat="1" ht="15" customHeight="1">
      <c r="A9" s="18">
        <v>1300</v>
      </c>
      <c r="B9" s="58" t="s">
        <v>254</v>
      </c>
      <c r="C9" s="34">
        <v>0</v>
      </c>
      <c r="D9" s="34">
        <v>9872.56</v>
      </c>
      <c r="E9" s="34">
        <v>0</v>
      </c>
      <c r="F9" s="34">
        <v>118470.6</v>
      </c>
      <c r="G9" s="65">
        <f>C9+D9+E9+F9</f>
        <v>128343.16</v>
      </c>
    </row>
    <row r="10" spans="1:15" s="3" customFormat="1" ht="15" customHeight="1">
      <c r="A10" s="20">
        <v>1321</v>
      </c>
      <c r="B10" s="59" t="s">
        <v>255</v>
      </c>
      <c r="C10" s="35">
        <v>0</v>
      </c>
      <c r="D10" s="35">
        <v>9872.56</v>
      </c>
      <c r="E10" s="35">
        <v>0</v>
      </c>
      <c r="F10" s="35">
        <v>0</v>
      </c>
      <c r="G10" s="66">
        <f t="shared" ref="G10:G17" si="1">C10+D10+E10+F10</f>
        <v>9872.56</v>
      </c>
      <c r="H10" s="4"/>
      <c r="I10" s="4"/>
      <c r="J10" s="4"/>
      <c r="K10" s="4"/>
      <c r="L10" s="4"/>
      <c r="M10" s="4"/>
      <c r="N10" s="4"/>
      <c r="O10" s="4"/>
    </row>
    <row r="11" spans="1:15" s="3" customFormat="1" ht="15" customHeight="1">
      <c r="A11" s="20">
        <v>1322</v>
      </c>
      <c r="B11" s="59" t="s">
        <v>256</v>
      </c>
      <c r="C11" s="35">
        <v>0</v>
      </c>
      <c r="D11" s="35">
        <v>0</v>
      </c>
      <c r="E11" s="35">
        <v>0</v>
      </c>
      <c r="F11" s="35">
        <v>118470.6</v>
      </c>
      <c r="G11" s="66">
        <f t="shared" si="1"/>
        <v>118470.6</v>
      </c>
      <c r="H11" s="4"/>
      <c r="I11" s="4"/>
      <c r="J11" s="4"/>
      <c r="K11" s="4"/>
      <c r="L11" s="4"/>
      <c r="M11" s="4"/>
      <c r="N11" s="4"/>
      <c r="O11" s="4"/>
    </row>
    <row r="12" spans="1:15" s="3" customFormat="1" ht="15" customHeight="1">
      <c r="A12" s="18">
        <v>1400</v>
      </c>
      <c r="B12" s="58" t="s">
        <v>257</v>
      </c>
      <c r="C12" s="34">
        <v>65578.790000000008</v>
      </c>
      <c r="D12" s="34">
        <v>94584.069999999992</v>
      </c>
      <c r="E12" s="34">
        <v>65810.7</v>
      </c>
      <c r="F12" s="34">
        <v>94971.47</v>
      </c>
      <c r="G12" s="65">
        <f>C12+D12+E12+F12</f>
        <v>320945.03000000003</v>
      </c>
    </row>
    <row r="13" spans="1:15" s="3" customFormat="1" ht="15" customHeight="1">
      <c r="A13" s="20">
        <v>1411</v>
      </c>
      <c r="B13" s="59" t="s">
        <v>258</v>
      </c>
      <c r="C13" s="35">
        <v>36706.57</v>
      </c>
      <c r="D13" s="35">
        <v>35290.119999999995</v>
      </c>
      <c r="E13" s="35">
        <v>35677.85</v>
      </c>
      <c r="F13" s="35">
        <v>35677.85</v>
      </c>
      <c r="G13" s="66">
        <f t="shared" si="1"/>
        <v>143352.39000000001</v>
      </c>
      <c r="H13" s="4"/>
      <c r="I13" s="4"/>
      <c r="J13" s="4"/>
      <c r="K13" s="4"/>
      <c r="L13" s="4"/>
      <c r="M13" s="4"/>
    </row>
    <row r="14" spans="1:15" s="3" customFormat="1" ht="15" customHeight="1">
      <c r="A14" s="20">
        <v>1421</v>
      </c>
      <c r="B14" s="59" t="s">
        <v>259</v>
      </c>
      <c r="C14" s="35">
        <v>12803.64</v>
      </c>
      <c r="D14" s="35">
        <v>26294.61</v>
      </c>
      <c r="E14" s="35">
        <v>13362.67</v>
      </c>
      <c r="F14" s="35">
        <v>26294.28</v>
      </c>
      <c r="G14" s="66">
        <f t="shared" si="1"/>
        <v>78755.199999999997</v>
      </c>
    </row>
    <row r="15" spans="1:15" s="3" customFormat="1" ht="15">
      <c r="A15" s="20">
        <v>1431</v>
      </c>
      <c r="B15" s="59" t="s">
        <v>260</v>
      </c>
      <c r="C15" s="35">
        <v>16068.58</v>
      </c>
      <c r="D15" s="35">
        <v>32999.339999999997</v>
      </c>
      <c r="E15" s="35">
        <v>16770.18</v>
      </c>
      <c r="F15" s="35">
        <v>32999.339999999997</v>
      </c>
      <c r="G15" s="66">
        <f t="shared" si="1"/>
        <v>98837.440000000002</v>
      </c>
    </row>
    <row r="16" spans="1:15" s="3" customFormat="1" ht="15" customHeight="1">
      <c r="A16" s="18">
        <v>1600</v>
      </c>
      <c r="B16" s="58" t="s">
        <v>261</v>
      </c>
      <c r="C16" s="34">
        <v>0</v>
      </c>
      <c r="D16" s="34">
        <v>0</v>
      </c>
      <c r="E16" s="34">
        <v>0</v>
      </c>
      <c r="F16" s="34">
        <v>0</v>
      </c>
      <c r="G16" s="65">
        <f>C16+D16+E16+F16</f>
        <v>0</v>
      </c>
    </row>
    <row r="17" spans="1:15" s="3" customFormat="1" ht="15" customHeight="1">
      <c r="A17" s="20">
        <v>1612</v>
      </c>
      <c r="B17" s="59" t="s">
        <v>262</v>
      </c>
      <c r="C17" s="35">
        <v>0</v>
      </c>
      <c r="D17" s="35">
        <v>0</v>
      </c>
      <c r="E17" s="35">
        <v>0</v>
      </c>
      <c r="F17" s="35">
        <v>0</v>
      </c>
      <c r="G17" s="66">
        <f t="shared" si="1"/>
        <v>0</v>
      </c>
    </row>
    <row r="18" spans="1:15" s="5" customFormat="1" ht="15" customHeight="1" thickBot="1">
      <c r="A18" s="174" t="s">
        <v>1</v>
      </c>
      <c r="B18" s="175"/>
      <c r="C18" s="175"/>
      <c r="D18" s="175"/>
      <c r="E18" s="175"/>
      <c r="F18" s="176"/>
      <c r="G18" s="67">
        <f>G7+G9+G12+G16</f>
        <v>1895292.6199999999</v>
      </c>
    </row>
    <row r="19" spans="1:15" ht="20.100000000000001" customHeight="1">
      <c r="G19" s="7"/>
    </row>
    <row r="20" spans="1:15" ht="20.100000000000001" customHeight="1">
      <c r="G20" s="32"/>
    </row>
    <row r="21" spans="1:15" s="6" customFormat="1" ht="20.100000000000001" customHeight="1">
      <c r="A21" s="8"/>
      <c r="H21" s="1"/>
      <c r="I21" s="1"/>
      <c r="J21" s="1"/>
      <c r="K21" s="1"/>
      <c r="L21" s="1"/>
      <c r="M21" s="1"/>
      <c r="N21" s="1"/>
      <c r="O21" s="1"/>
    </row>
    <row r="22" spans="1:15" s="6" customFormat="1" ht="20.100000000000001" customHeight="1">
      <c r="A22" s="8"/>
      <c r="B22" s="8"/>
      <c r="H22" s="1"/>
      <c r="I22" s="1"/>
      <c r="J22" s="1"/>
      <c r="K22" s="1"/>
      <c r="L22" s="1"/>
      <c r="M22" s="1"/>
      <c r="N22" s="1"/>
      <c r="O22" s="1"/>
    </row>
    <row r="23" spans="1:15" s="6" customFormat="1" ht="20.100000000000001" customHeight="1">
      <c r="A23" s="8"/>
      <c r="B23" s="8"/>
      <c r="H23" s="1"/>
      <c r="I23" s="1"/>
      <c r="J23" s="1"/>
      <c r="K23" s="1"/>
      <c r="L23" s="1"/>
      <c r="M23" s="1"/>
      <c r="N23" s="1"/>
      <c r="O23" s="1"/>
    </row>
    <row r="24" spans="1:15" s="6" customFormat="1" ht="20.100000000000001" customHeight="1">
      <c r="A24" s="8"/>
      <c r="B24" s="8"/>
      <c r="H24" s="1"/>
      <c r="I24" s="1"/>
      <c r="J24" s="1"/>
      <c r="K24" s="1"/>
      <c r="L24" s="1"/>
      <c r="M24" s="1"/>
      <c r="N24" s="1"/>
      <c r="O24" s="1"/>
    </row>
    <row r="25" spans="1:15" s="6" customFormat="1" ht="20.100000000000001" customHeight="1">
      <c r="A25" s="8"/>
      <c r="B25" s="8"/>
      <c r="H25" s="1"/>
      <c r="I25" s="1"/>
      <c r="J25" s="1"/>
      <c r="K25" s="1"/>
      <c r="L25" s="1"/>
      <c r="M25" s="1"/>
      <c r="N25" s="1"/>
      <c r="O25" s="1"/>
    </row>
    <row r="26" spans="1:15" s="6" customFormat="1" ht="20.100000000000001" customHeight="1">
      <c r="A26" s="8"/>
      <c r="B26" s="8"/>
      <c r="H26" s="1"/>
      <c r="I26" s="1"/>
      <c r="J26" s="1"/>
      <c r="K26" s="1"/>
      <c r="L26" s="1"/>
      <c r="M26" s="1"/>
      <c r="N26" s="1"/>
      <c r="O26" s="1"/>
    </row>
    <row r="27" spans="1:15" s="6" customFormat="1" ht="20.100000000000001" customHeight="1">
      <c r="A27" s="8"/>
      <c r="B27" s="8"/>
      <c r="H27" s="1"/>
      <c r="I27" s="1"/>
      <c r="J27" s="1"/>
      <c r="K27" s="1"/>
      <c r="L27" s="1"/>
      <c r="M27" s="1"/>
      <c r="N27" s="1"/>
      <c r="O27" s="1"/>
    </row>
    <row r="28" spans="1:15" s="6" customFormat="1" ht="20.100000000000001" customHeight="1">
      <c r="A28" s="8"/>
      <c r="B28" s="8"/>
      <c r="H28" s="1"/>
      <c r="I28" s="1"/>
      <c r="J28" s="1"/>
      <c r="K28" s="1"/>
      <c r="L28" s="1"/>
      <c r="M28" s="1"/>
      <c r="N28" s="1"/>
      <c r="O28" s="1"/>
    </row>
    <row r="29" spans="1:15" s="6" customFormat="1" ht="20.100000000000001" customHeight="1">
      <c r="A29" s="8"/>
      <c r="B29" s="8"/>
      <c r="H29" s="1"/>
      <c r="I29" s="1"/>
      <c r="J29" s="1"/>
      <c r="K29" s="1"/>
      <c r="L29" s="1"/>
      <c r="M29" s="1"/>
      <c r="N29" s="1"/>
      <c r="O29" s="1"/>
    </row>
    <row r="30" spans="1:15" s="6" customFormat="1" ht="20.100000000000001" customHeight="1">
      <c r="A30" s="8"/>
      <c r="B30" s="8"/>
      <c r="H30" s="1"/>
      <c r="I30" s="1"/>
      <c r="J30" s="1"/>
      <c r="K30" s="1"/>
      <c r="L30" s="1"/>
      <c r="M30" s="1"/>
      <c r="N30" s="1"/>
      <c r="O30" s="1"/>
    </row>
    <row r="31" spans="1:15" s="6" customFormat="1" ht="20.100000000000001" customHeight="1">
      <c r="A31" s="8"/>
      <c r="B31" s="8"/>
      <c r="H31" s="1"/>
      <c r="I31" s="1"/>
      <c r="J31" s="1"/>
      <c r="K31" s="1"/>
      <c r="L31" s="1"/>
      <c r="M31" s="1"/>
      <c r="N31" s="1"/>
      <c r="O31" s="1"/>
    </row>
    <row r="32" spans="1:15" s="6" customFormat="1" ht="20.100000000000001" customHeight="1">
      <c r="A32" s="8"/>
      <c r="B32" s="8"/>
      <c r="H32" s="1"/>
      <c r="I32" s="1"/>
      <c r="J32" s="1"/>
      <c r="K32" s="1"/>
      <c r="L32" s="1"/>
      <c r="M32" s="1"/>
      <c r="N32" s="1"/>
      <c r="O32" s="1"/>
    </row>
    <row r="43" spans="1:15" s="6" customFormat="1" ht="15">
      <c r="A43" s="8"/>
      <c r="B43" s="9"/>
      <c r="H43" s="1"/>
      <c r="I43" s="1"/>
      <c r="J43" s="1"/>
      <c r="K43" s="1"/>
      <c r="L43" s="1"/>
      <c r="M43" s="1"/>
      <c r="N43" s="1"/>
      <c r="O43" s="1"/>
    </row>
    <row r="44" spans="1:15" s="6" customFormat="1" ht="20.100000000000001" customHeight="1">
      <c r="A44" s="8"/>
      <c r="B44" s="8"/>
      <c r="H44" s="1"/>
      <c r="I44" s="1"/>
      <c r="J44" s="1"/>
      <c r="K44" s="1"/>
      <c r="L44" s="1"/>
      <c r="M44" s="1"/>
      <c r="N44" s="1"/>
      <c r="O44" s="1"/>
    </row>
    <row r="45" spans="1:15" s="6" customFormat="1" ht="20.100000000000001" customHeight="1">
      <c r="A45" s="8"/>
      <c r="B45" s="8"/>
      <c r="H45" s="1"/>
      <c r="I45" s="1"/>
      <c r="J45" s="1"/>
      <c r="K45" s="1"/>
      <c r="L45" s="1"/>
      <c r="M45" s="1"/>
      <c r="N45" s="1"/>
      <c r="O45" s="1"/>
    </row>
    <row r="46" spans="1:15" s="6" customFormat="1" ht="20.100000000000001" customHeight="1">
      <c r="A46" s="8"/>
      <c r="B46" s="8"/>
      <c r="H46" s="1"/>
      <c r="I46" s="1"/>
      <c r="J46" s="1"/>
      <c r="K46" s="1"/>
      <c r="L46" s="1"/>
      <c r="M46" s="1"/>
      <c r="N46" s="1"/>
      <c r="O46" s="1"/>
    </row>
    <row r="48" spans="1:15" s="6" customFormat="1" ht="20.100000000000001" customHeight="1">
      <c r="A48" s="8"/>
      <c r="B48" s="8"/>
      <c r="H48" s="1"/>
      <c r="I48" s="1"/>
      <c r="J48" s="1"/>
      <c r="K48" s="1"/>
      <c r="L48" s="1"/>
      <c r="M48" s="1"/>
      <c r="N48" s="1"/>
      <c r="O48" s="1"/>
    </row>
    <row r="50" spans="1:15" s="6" customFormat="1" ht="20.100000000000001" customHeight="1">
      <c r="A50" s="8"/>
      <c r="B50" s="8"/>
      <c r="H50" s="1"/>
      <c r="I50" s="1"/>
      <c r="J50" s="1"/>
      <c r="K50" s="1"/>
      <c r="L50" s="1"/>
      <c r="M50" s="1"/>
      <c r="N50" s="1"/>
      <c r="O50" s="1"/>
    </row>
    <row r="53" spans="1:15" s="6" customFormat="1" ht="20.100000000000001" customHeight="1">
      <c r="A53" s="8"/>
      <c r="B53" s="8"/>
      <c r="H53" s="1"/>
      <c r="I53" s="1"/>
      <c r="J53" s="1"/>
      <c r="K53" s="1"/>
      <c r="L53" s="1"/>
      <c r="M53" s="1"/>
      <c r="N53" s="1"/>
      <c r="O53" s="1"/>
    </row>
  </sheetData>
  <mergeCells count="6">
    <mergeCell ref="C4:F4"/>
    <mergeCell ref="G4:G5"/>
    <mergeCell ref="A18:F18"/>
    <mergeCell ref="A3:G3"/>
    <mergeCell ref="A4:A5"/>
    <mergeCell ref="B4:B5"/>
  </mergeCells>
  <printOptions horizontalCentered="1"/>
  <pageMargins left="0.19685039370078741" right="0.19685039370078741" top="0.19685039370078741" bottom="0.19685039370078741" header="0.19685039370078741" footer="0.19685039370078741"/>
  <pageSetup scale="80" fitToHeight="0" orientation="landscape" useFirstPageNumber="1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POA 2020 Operativo</vt:lpstr>
      <vt:lpstr>Presupuesto 2020 Estatal POA Op</vt:lpstr>
      <vt:lpstr>FUEGO_Objeto del gasto</vt:lpstr>
      <vt:lpstr>POA 2020 Capítulo</vt:lpstr>
      <vt:lpstr>Presupuesto 2020 Estatal 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 JICOSUR</dc:creator>
  <cp:lastModifiedBy>Junta Intermunicipal Región Valles</cp:lastModifiedBy>
  <cp:lastPrinted>2020-12-04T02:57:12Z</cp:lastPrinted>
  <dcterms:created xsi:type="dcterms:W3CDTF">2016-08-17T17:18:30Z</dcterms:created>
  <dcterms:modified xsi:type="dcterms:W3CDTF">2021-10-28T17:37:50Z</dcterms:modified>
</cp:coreProperties>
</file>